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Баланс" sheetId="1" r:id="rId1"/>
    <sheet name="Баланс-передача" sheetId="2" r:id="rId2"/>
    <sheet name="калькуляция" sheetId="3" r:id="rId3"/>
  </sheets>
  <definedNames/>
  <calcPr fullCalcOnLoad="1"/>
</workbook>
</file>

<file path=xl/sharedStrings.xml><?xml version="1.0" encoding="utf-8"?>
<sst xmlns="http://schemas.openxmlformats.org/spreadsheetml/2006/main" count="324" uniqueCount="255">
  <si>
    <t>Приложение 1</t>
  </si>
  <si>
    <t>Баланс теплоснабжения</t>
  </si>
  <si>
    <t>Гкал</t>
  </si>
  <si>
    <t>№ п/п</t>
  </si>
  <si>
    <t>Наименование организации</t>
  </si>
  <si>
    <t>Выработка</t>
  </si>
  <si>
    <t>Собственные нужды источника тепла</t>
  </si>
  <si>
    <t>Отпуск с коллекторов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</si>
  <si>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</si>
  <si>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</si>
  <si>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</si>
  <si>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</si>
  <si>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на нужды предприятия</t>
  </si>
  <si>
    <t>Полезный отпуск организациям-перепродавцам</t>
  </si>
  <si>
    <t>Полезный отпуск по группам потребителей</t>
  </si>
  <si>
    <t>Всего</t>
  </si>
  <si>
    <t>На технологические нужды предприятия</t>
  </si>
  <si>
    <t>Бюджетные потребители</t>
  </si>
  <si>
    <t>Население</t>
  </si>
  <si>
    <t>Прочие потребители</t>
  </si>
  <si>
    <t>Организации - перепродавцы</t>
  </si>
  <si>
    <t>В собственную тепловую сеть</t>
  </si>
  <si>
    <t>с коллекторов блок-станций</t>
  </si>
  <si>
    <t>из тепловой сети</t>
  </si>
  <si>
    <t>ОАО "СРТЭ"</t>
  </si>
  <si>
    <t>Финансируемые из бюджетов всех уровней</t>
  </si>
  <si>
    <t>Прочие</t>
  </si>
  <si>
    <t>Всего по МО</t>
  </si>
  <si>
    <t>ОАО "Авангард"</t>
  </si>
  <si>
    <t>Приложение 2</t>
  </si>
  <si>
    <t>Баланс теплоснабжающих  организаций, осуществляющих передачу тепловой энергии</t>
  </si>
  <si>
    <t>Принято тепловой энергии для передачи</t>
  </si>
  <si>
    <t>Потери</t>
  </si>
  <si>
    <t>Отпуск тепловой энергии</t>
  </si>
  <si>
    <t>Организациям-перепродавцам</t>
  </si>
  <si>
    <t>полезный отпуск на нужды предприятия</t>
  </si>
  <si>
    <t>Приложение 3</t>
  </si>
  <si>
    <t>Калькуляция затрат котельной  ОАО «Авангард»</t>
  </si>
  <si>
    <t>тыс.руб.</t>
  </si>
  <si>
    <t>№</t>
  </si>
  <si>
    <t>Наименование показателя</t>
  </si>
  <si>
    <t>Является ли организация плательщиком НДС</t>
  </si>
  <si>
    <t>да</t>
  </si>
  <si>
    <t>Топливо на технологические цели</t>
  </si>
  <si>
    <t>1.1</t>
  </si>
  <si>
    <t>Уголь</t>
  </si>
  <si>
    <t>1.1.1</t>
  </si>
  <si>
    <t>Цена топлива (руб./т.), в том числе</t>
  </si>
  <si>
    <t>1.1.2</t>
  </si>
  <si>
    <t>тариф транспортировки топлива (руб./т.)</t>
  </si>
  <si>
    <t>1.1.3</t>
  </si>
  <si>
    <t>Объем топлива (тыс.т.)</t>
  </si>
  <si>
    <t>1.2</t>
  </si>
  <si>
    <t>Газ природный, в том числе</t>
  </si>
  <si>
    <t>1.2.1</t>
  </si>
  <si>
    <t>газ по регулируемой цене</t>
  </si>
  <si>
    <t>1.2.1.1</t>
  </si>
  <si>
    <t>Цена топлива (руб./тыс.м3), в том числе</t>
  </si>
  <si>
    <t>1.2.1.2</t>
  </si>
  <si>
    <t>тариф транспортировки топлива (руб./тыс.м3)</t>
  </si>
  <si>
    <t>1.2.1.3</t>
  </si>
  <si>
    <t>Объем топлива (тыс.м3)</t>
  </si>
  <si>
    <t>1.2.2</t>
  </si>
  <si>
    <t>газ по нерегулируемой цене</t>
  </si>
  <si>
    <t>1.2.2.1</t>
  </si>
  <si>
    <t>1.2.2.2</t>
  </si>
  <si>
    <t>1.2.2.3</t>
  </si>
  <si>
    <t>1.3</t>
  </si>
  <si>
    <t>Газ сжиженный</t>
  </si>
  <si>
    <t>1.3.1</t>
  </si>
  <si>
    <t>1.3.2</t>
  </si>
  <si>
    <t>1.3.3</t>
  </si>
  <si>
    <t>Объем топлива  (тыс.м3)</t>
  </si>
  <si>
    <t>1.4</t>
  </si>
  <si>
    <t>Мазут</t>
  </si>
  <si>
    <t>1.4.1</t>
  </si>
  <si>
    <t>1.4.2</t>
  </si>
  <si>
    <t>1.4.3</t>
  </si>
  <si>
    <t>Объем топлива (т.)</t>
  </si>
  <si>
    <t>1.5</t>
  </si>
  <si>
    <t>Нефть</t>
  </si>
  <si>
    <t>1.5.1</t>
  </si>
  <si>
    <t>1.5.2</t>
  </si>
  <si>
    <t>1.5.3</t>
  </si>
  <si>
    <t>1.6</t>
  </si>
  <si>
    <t>Дизельное топливо</t>
  </si>
  <si>
    <t>1.6.1</t>
  </si>
  <si>
    <t>1.6.2</t>
  </si>
  <si>
    <t>1.6.3</t>
  </si>
  <si>
    <t>1.7</t>
  </si>
  <si>
    <t>Дрова</t>
  </si>
  <si>
    <t>1.7.1</t>
  </si>
  <si>
    <t>1.7.2</t>
  </si>
  <si>
    <t>1.7.3</t>
  </si>
  <si>
    <t>1.8</t>
  </si>
  <si>
    <t>Пилеты</t>
  </si>
  <si>
    <t>1.8.1</t>
  </si>
  <si>
    <t>1.8.2</t>
  </si>
  <si>
    <t>1.8.3</t>
  </si>
  <si>
    <t>1.9</t>
  </si>
  <si>
    <t>Опилки</t>
  </si>
  <si>
    <t>1.9.1</t>
  </si>
  <si>
    <t>1.9.2</t>
  </si>
  <si>
    <t>1.9.3</t>
  </si>
  <si>
    <t>1.10</t>
  </si>
  <si>
    <t>Торф</t>
  </si>
  <si>
    <t>1.10.1</t>
  </si>
  <si>
    <t>1.10.2</t>
  </si>
  <si>
    <t>1.10.3</t>
  </si>
  <si>
    <t>1.11</t>
  </si>
  <si>
    <t>Сланцы</t>
  </si>
  <si>
    <t>1.11.1</t>
  </si>
  <si>
    <t>1.11.2</t>
  </si>
  <si>
    <t>1.11.3</t>
  </si>
  <si>
    <t>1.12</t>
  </si>
  <si>
    <t>Печное бытовое топливо</t>
  </si>
  <si>
    <t>1.12.1</t>
  </si>
  <si>
    <t>1.12.2</t>
  </si>
  <si>
    <t>1.12.3</t>
  </si>
  <si>
    <t>1.13</t>
  </si>
  <si>
    <t>Электроэнергия, в том числе по уровням напряжения</t>
  </si>
  <si>
    <t>1.13.1</t>
  </si>
  <si>
    <t>низкое (0,4 кВ и ниже)</t>
  </si>
  <si>
    <t>1.13.1.1</t>
  </si>
  <si>
    <t>тариф на электроэнергию (руб/кВт.ч)</t>
  </si>
  <si>
    <t>1.13.1.2</t>
  </si>
  <si>
    <t>объем электроэнергии (тыс.кВт.ч)</t>
  </si>
  <si>
    <t>1.13.2</t>
  </si>
  <si>
    <t>среднее напряжение 2 (1-20 кВ)</t>
  </si>
  <si>
    <t>1.13.2.1</t>
  </si>
  <si>
    <t>1.13.2.2</t>
  </si>
  <si>
    <t>1.13.3</t>
  </si>
  <si>
    <t>среднее напряжение 1 (35 кВ)</t>
  </si>
  <si>
    <t>1.13.3.1</t>
  </si>
  <si>
    <t>1.13.3.2</t>
  </si>
  <si>
    <t>1.13.4</t>
  </si>
  <si>
    <t>высокое напряжение (110 кВ и выше)</t>
  </si>
  <si>
    <t>1.13.4.1</t>
  </si>
  <si>
    <t>1.13.4.2</t>
  </si>
  <si>
    <t>1.13.5</t>
  </si>
  <si>
    <t>электроэнергия по свободным (нерегулируемым) ценам</t>
  </si>
  <si>
    <t>1.13.5.1</t>
  </si>
  <si>
    <t>1.13.5.2</t>
  </si>
  <si>
    <t>1.14</t>
  </si>
  <si>
    <t>Прочие виды топлива</t>
  </si>
  <si>
    <t>Вода на технологические цели</t>
  </si>
  <si>
    <t>Затраты на покупную тепловую энергию, в том числе</t>
  </si>
  <si>
    <t>3.1</t>
  </si>
  <si>
    <t>получаемую от блок-станций (комбинированная выработка)</t>
  </si>
  <si>
    <t>3.2</t>
  </si>
  <si>
    <t>покупка потерь от блок-станций</t>
  </si>
  <si>
    <t>3.3</t>
  </si>
  <si>
    <t>получаемую от котельных (некомбинированная выработка)</t>
  </si>
  <si>
    <t>3.4</t>
  </si>
  <si>
    <t>покупка потерь от котельных</t>
  </si>
  <si>
    <t>4</t>
  </si>
  <si>
    <t>Оплата труда производственных рабочих</t>
  </si>
  <si>
    <t>5</t>
  </si>
  <si>
    <t>Отчисления на соц. нужды с оплаты труда производственных рабочих</t>
  </si>
  <si>
    <t>6</t>
  </si>
  <si>
    <t>Расходы по содержанию и эксплуатации оборудования, в том числе</t>
  </si>
  <si>
    <t>6.1</t>
  </si>
  <si>
    <t>амортизация, включая амортизацию производственного оборудования</t>
  </si>
  <si>
    <t>6.2</t>
  </si>
  <si>
    <t>отчисления в ремонтный фонд</t>
  </si>
  <si>
    <t>6.3</t>
  </si>
  <si>
    <t>другие  расходы по содержанию и эксплуатации оборудования, в том числе</t>
  </si>
  <si>
    <t>6.3.1</t>
  </si>
  <si>
    <t>- заработная плата ремонтного персонала</t>
  </si>
  <si>
    <t>6.3.2</t>
  </si>
  <si>
    <t>- отчисления на соц нужды от заработной платы ремонтного персонала</t>
  </si>
  <si>
    <t>6.4</t>
  </si>
  <si>
    <t>материалы, в том числе</t>
  </si>
  <si>
    <t>6.4.1</t>
  </si>
  <si>
    <t>-реагенты</t>
  </si>
  <si>
    <t>7</t>
  </si>
  <si>
    <t>Расходы  по  подготовке  и  освоению  производства (пусковые работы)</t>
  </si>
  <si>
    <t>8</t>
  </si>
  <si>
    <t>Цеховые расходы, в том числе:</t>
  </si>
  <si>
    <t>8.1</t>
  </si>
  <si>
    <t>заработная плата цехового персонала</t>
  </si>
  <si>
    <t>8.2</t>
  </si>
  <si>
    <t>отчисления на соц нужды от заработной платы цехового персонала</t>
  </si>
  <si>
    <t>9</t>
  </si>
  <si>
    <t>Общехозяйственные расходы всего, в том числе:</t>
  </si>
  <si>
    <t>9.1</t>
  </si>
  <si>
    <t>заработная плата АУП</t>
  </si>
  <si>
    <t>9.2</t>
  </si>
  <si>
    <t>отчисления на соц.нужды от заработной платы АУП</t>
  </si>
  <si>
    <t>9.3</t>
  </si>
  <si>
    <t>целевые средства на НИОКР</t>
  </si>
  <si>
    <t>9.4</t>
  </si>
  <si>
    <t>средства на страхование</t>
  </si>
  <si>
    <t>9.5</t>
  </si>
  <si>
    <t>плата  за  предельно  допустимые  выбросы (сбросы) загрязняющих веществ</t>
  </si>
  <si>
    <t>9.6</t>
  </si>
  <si>
    <t>отчисления  в   ремонтный   фонд    в  случае  его формирования</t>
  </si>
  <si>
    <t>9.7</t>
  </si>
  <si>
    <t>непроизводственные    расходы   (налоги  и  другие обязательные платежи и сборы) всего, в том числе:</t>
  </si>
  <si>
    <t>9.7.1</t>
  </si>
  <si>
    <t>- налог на землю</t>
  </si>
  <si>
    <t>9.8</t>
  </si>
  <si>
    <t>другие   затраты,   относимые   на   себестоимость продукции всего, в том числе:</t>
  </si>
  <si>
    <t>9.8.1</t>
  </si>
  <si>
    <t>- аренда</t>
  </si>
  <si>
    <t>10</t>
  </si>
  <si>
    <t>Затраты на покупную электрическую энергию, по уровням напряжения:</t>
  </si>
  <si>
    <t>10.1</t>
  </si>
  <si>
    <t>10.1.1</t>
  </si>
  <si>
    <t>10.1.2</t>
  </si>
  <si>
    <t>10.2</t>
  </si>
  <si>
    <t>10.2.1</t>
  </si>
  <si>
    <t>10.2.2</t>
  </si>
  <si>
    <t>10.3</t>
  </si>
  <si>
    <t>10.3.1</t>
  </si>
  <si>
    <t>10.3.2</t>
  </si>
  <si>
    <t>10.4</t>
  </si>
  <si>
    <t>10.4.1</t>
  </si>
  <si>
    <t>10.4.2</t>
  </si>
  <si>
    <t>10.5</t>
  </si>
  <si>
    <t>10.5.1</t>
  </si>
  <si>
    <t>10.5.2</t>
  </si>
  <si>
    <t>11</t>
  </si>
  <si>
    <t>Недополученный по независящим причинам доход</t>
  </si>
  <si>
    <t>12</t>
  </si>
  <si>
    <t>Избыток средств, полученный в предыдущем  периоде регулирования</t>
  </si>
  <si>
    <t>13</t>
  </si>
  <si>
    <t>Итого расходы</t>
  </si>
  <si>
    <t>14</t>
  </si>
  <si>
    <t>Валовая прибыль</t>
  </si>
  <si>
    <t>14.1</t>
  </si>
  <si>
    <t>Прибыль на развитие производства, в том числе</t>
  </si>
  <si>
    <t>14.1.1</t>
  </si>
  <si>
    <t>капитальные вложения</t>
  </si>
  <si>
    <t>14.2</t>
  </si>
  <si>
    <t>Прибыль на социальное развитие</t>
  </si>
  <si>
    <t>14.3</t>
  </si>
  <si>
    <t>Прибыль на поощрение</t>
  </si>
  <si>
    <t>14.4</t>
  </si>
  <si>
    <t>Прибыль на прочие цели</t>
  </si>
  <si>
    <t>14.5</t>
  </si>
  <si>
    <t>Налоги, сборы, платежи - всего,в том числе</t>
  </si>
  <si>
    <t>14.5.1</t>
  </si>
  <si>
    <t>на прибыль</t>
  </si>
  <si>
    <t>14.5.2</t>
  </si>
  <si>
    <t>на имущество</t>
  </si>
  <si>
    <t>15</t>
  </si>
  <si>
    <t>Товарная продукция без НДС:</t>
  </si>
  <si>
    <t>16</t>
  </si>
  <si>
    <t>Товарная продукция с НДС</t>
  </si>
  <si>
    <t>17</t>
  </si>
  <si>
    <t>Полезный отпуск продукции (Гкал)</t>
  </si>
  <si>
    <t>Главный энергетик                                        В.М. Переварюха</t>
  </si>
  <si>
    <r>
      <t xml:space="preserve">2010 год </t>
    </r>
    <r>
      <rPr>
        <b/>
        <u val="single"/>
        <sz val="18"/>
        <rFont val="Arial"/>
        <family val="2"/>
      </rPr>
      <t>(факт</t>
    </r>
    <r>
      <rPr>
        <b/>
        <sz val="18"/>
        <rFont val="Arial"/>
        <family val="2"/>
      </rPr>
      <t>)</t>
    </r>
  </si>
  <si>
    <r>
      <t xml:space="preserve">2010 год </t>
    </r>
    <r>
      <rPr>
        <b/>
        <u val="single"/>
        <sz val="14"/>
        <rFont val="Arial"/>
        <family val="2"/>
      </rPr>
      <t>(факт)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</si>
</sst>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#,##0.00000000000"/>
    <numFmt numFmtId="172" formatCode="#,##0.0000000000"/>
    <numFmt numFmtId="173" formatCode="#,##0.000000000"/>
    <numFmt numFmtId="174" formatCode="#,##0.00000000"/>
    <numFmt numFmtId="175" formatCode="#,##0.0000000"/>
    <numFmt numFmtId="176" formatCode="#,##0.000000"/>
    <numFmt numFmtId="177" formatCode="#,##0.00000"/>
    <numFmt numFmtId="178" formatCode="#,##0.000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 Cyr"/>
      <family val="2"/>
    </font>
    <font>
      <sz val="11"/>
      <color indexed="12"/>
      <name val="Arial"/>
      <family val="2"/>
    </font>
    <font>
      <b/>
      <i/>
      <sz val="10"/>
      <name val="Arial Cyr"/>
      <family val="0"/>
    </font>
    <font>
      <b/>
      <i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24" borderId="0" xfId="53" applyFont="1" applyFill="1" applyBorder="1" applyAlignment="1" applyProtection="1">
      <alignment horizontal="center" vertical="center" wrapText="1"/>
      <protection/>
    </xf>
    <xf numFmtId="49" fontId="3" fillId="24" borderId="0" xfId="53" applyNumberFormat="1" applyFont="1" applyFill="1" applyBorder="1" applyAlignment="1" applyProtection="1">
      <alignment horizontal="center" vertical="center" wrapText="1"/>
      <protection/>
    </xf>
    <xf numFmtId="0" fontId="3" fillId="24" borderId="0" xfId="53" applyFont="1" applyFill="1" applyBorder="1" applyAlignment="1" applyProtection="1">
      <alignment horizontal="center" vertical="center" wrapText="1"/>
      <protection/>
    </xf>
    <xf numFmtId="0" fontId="3" fillId="24" borderId="0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5" fillId="24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6" fillId="25" borderId="10" xfId="53" applyFont="1" applyFill="1" applyBorder="1" applyAlignment="1" applyProtection="1">
      <alignment horizontal="center" vertical="center" wrapText="1"/>
      <protection/>
    </xf>
    <xf numFmtId="4" fontId="5" fillId="26" borderId="10" xfId="53" applyNumberFormat="1" applyFont="1" applyFill="1" applyBorder="1" applyAlignment="1" applyProtection="1">
      <alignment horizontal="right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0" fontId="2" fillId="26" borderId="10" xfId="53" applyFont="1" applyFill="1" applyBorder="1" applyAlignment="1" applyProtection="1">
      <alignment vertical="center" wrapText="1"/>
      <protection/>
    </xf>
    <xf numFmtId="4" fontId="2" fillId="27" borderId="10" xfId="53" applyNumberFormat="1" applyFont="1" applyFill="1" applyBorder="1" applyAlignment="1" applyProtection="1">
      <alignment horizontal="right" vertical="center" wrapText="1"/>
      <protection locked="0"/>
    </xf>
    <xf numFmtId="2" fontId="5" fillId="27" borderId="10" xfId="53" applyNumberFormat="1" applyFont="1" applyFill="1" applyBorder="1" applyAlignment="1" applyProtection="1">
      <alignment horizontal="right" vertical="center" wrapText="1"/>
      <protection/>
    </xf>
    <xf numFmtId="2" fontId="5" fillId="26" borderId="10" xfId="53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3" fillId="24" borderId="0" xfId="53" applyFont="1" applyFill="1" applyBorder="1" applyAlignment="1" applyProtection="1">
      <alignment vertical="center" wrapText="1"/>
      <protection/>
    </xf>
    <xf numFmtId="0" fontId="7" fillId="24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8" fillId="24" borderId="10" xfId="54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5" fillId="26" borderId="10" xfId="53" applyNumberFormat="1" applyFont="1" applyFill="1" applyBorder="1" applyAlignment="1" applyProtection="1">
      <alignment horizontal="center" vertical="center" wrapText="1"/>
      <protection/>
    </xf>
    <xf numFmtId="0" fontId="5" fillId="24" borderId="10" xfId="53" applyFont="1" applyFill="1" applyBorder="1" applyAlignment="1" applyProtection="1">
      <alignment horizontal="center" vertical="center" wrapText="1"/>
      <protection/>
    </xf>
    <xf numFmtId="0" fontId="2" fillId="26" borderId="10" xfId="53" applyFont="1" applyFill="1" applyBorder="1" applyAlignment="1" applyProtection="1">
      <alignment horizontal="left" vertical="center" wrapText="1"/>
      <protection/>
    </xf>
    <xf numFmtId="4" fontId="1" fillId="27" borderId="10" xfId="54" applyNumberFormat="1" applyFont="1" applyFill="1" applyBorder="1" applyAlignment="1" applyProtection="1">
      <alignment horizontal="center" vertical="center" wrapText="1"/>
      <protection/>
    </xf>
    <xf numFmtId="4" fontId="5" fillId="26" borderId="10" xfId="54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2" fillId="24" borderId="0" xfId="59" applyFont="1" applyFill="1" applyBorder="1" applyAlignment="1" applyProtection="1">
      <alignment horizontal="right" vertical="center" wrapText="1"/>
      <protection/>
    </xf>
    <xf numFmtId="0" fontId="11" fillId="24" borderId="0" xfId="59" applyFont="1" applyFill="1" applyBorder="1" applyAlignment="1" applyProtection="1">
      <alignment horizontal="center" vertical="center" wrapText="1"/>
      <protection/>
    </xf>
    <xf numFmtId="49" fontId="5" fillId="24" borderId="10" xfId="54" applyNumberFormat="1" applyFont="1" applyFill="1" applyBorder="1" applyAlignment="1" applyProtection="1">
      <alignment horizontal="left" vertical="center" wrapText="1"/>
      <protection/>
    </xf>
    <xf numFmtId="49" fontId="7" fillId="27" borderId="10" xfId="57" applyNumberFormat="1" applyFont="1" applyFill="1" applyBorder="1" applyAlignment="1" applyProtection="1">
      <alignment horizontal="center" vertical="center" wrapText="1"/>
      <protection/>
    </xf>
    <xf numFmtId="49" fontId="5" fillId="25" borderId="10" xfId="59" applyNumberFormat="1" applyFont="1" applyFill="1" applyBorder="1" applyAlignment="1" applyProtection="1">
      <alignment horizontal="center" vertical="center" wrapText="1"/>
      <protection/>
    </xf>
    <xf numFmtId="0" fontId="5" fillId="25" borderId="10" xfId="59" applyFont="1" applyFill="1" applyBorder="1" applyAlignment="1" applyProtection="1">
      <alignment vertical="center" wrapText="1"/>
      <protection/>
    </xf>
    <xf numFmtId="4" fontId="5" fillId="26" borderId="10" xfId="59" applyNumberFormat="1" applyFont="1" applyFill="1" applyBorder="1" applyAlignment="1" applyProtection="1">
      <alignment vertical="center" wrapText="1"/>
      <protection/>
    </xf>
    <xf numFmtId="4" fontId="5" fillId="26" borderId="10" xfId="59" applyNumberFormat="1" applyFont="1" applyFill="1" applyBorder="1" applyAlignment="1" applyProtection="1">
      <alignment horizontal="right" vertical="center" wrapText="1"/>
      <protection/>
    </xf>
    <xf numFmtId="49" fontId="5" fillId="24" borderId="10" xfId="59" applyNumberFormat="1" applyFont="1" applyFill="1" applyBorder="1" applyAlignment="1" applyProtection="1">
      <alignment horizontal="center" vertical="center" wrapText="1"/>
      <protection/>
    </xf>
    <xf numFmtId="0" fontId="5" fillId="24" borderId="10" xfId="59" applyFont="1" applyFill="1" applyBorder="1" applyAlignment="1" applyProtection="1">
      <alignment vertical="center" wrapText="1"/>
      <protection/>
    </xf>
    <xf numFmtId="4" fontId="2" fillId="26" borderId="10" xfId="59" applyNumberFormat="1" applyFont="1" applyFill="1" applyBorder="1" applyAlignment="1" applyProtection="1">
      <alignment horizontal="right" vertical="center" wrapText="1"/>
      <protection/>
    </xf>
    <xf numFmtId="0" fontId="2" fillId="24" borderId="10" xfId="59" applyFont="1" applyFill="1" applyBorder="1" applyAlignment="1" applyProtection="1">
      <alignment vertical="center" wrapText="1"/>
      <protection/>
    </xf>
    <xf numFmtId="4" fontId="2" fillId="27" borderId="10" xfId="59" applyNumberFormat="1" applyFont="1" applyFill="1" applyBorder="1" applyAlignment="1" applyProtection="1">
      <alignment horizontal="right" vertical="center" wrapText="1"/>
      <protection locked="0"/>
    </xf>
    <xf numFmtId="0" fontId="2" fillId="24" borderId="10" xfId="59" applyFont="1" applyFill="1" applyBorder="1" applyAlignment="1" applyProtection="1">
      <alignment horizontal="left" vertical="center" wrapText="1"/>
      <protection/>
    </xf>
    <xf numFmtId="0" fontId="2" fillId="24" borderId="10" xfId="56" applyFont="1" applyFill="1" applyBorder="1" applyAlignment="1" applyProtection="1">
      <alignment horizontal="left" vertical="center" wrapText="1"/>
      <protection/>
    </xf>
    <xf numFmtId="49" fontId="2" fillId="24" borderId="10" xfId="59" applyNumberFormat="1" applyFont="1" applyFill="1" applyBorder="1" applyAlignment="1" applyProtection="1">
      <alignment horizontal="left" vertical="center" wrapText="1" indent="2"/>
      <protection/>
    </xf>
    <xf numFmtId="49" fontId="15" fillId="24" borderId="10" xfId="59" applyNumberFormat="1" applyFont="1" applyFill="1" applyBorder="1" applyAlignment="1" applyProtection="1">
      <alignment horizontal="center" vertical="center" wrapText="1"/>
      <protection/>
    </xf>
    <xf numFmtId="49" fontId="16" fillId="24" borderId="10" xfId="59" applyNumberFormat="1" applyFont="1" applyFill="1" applyBorder="1" applyAlignment="1" applyProtection="1">
      <alignment horizontal="left" vertical="center" wrapText="1"/>
      <protection/>
    </xf>
    <xf numFmtId="49" fontId="16" fillId="24" borderId="10" xfId="59" applyNumberFormat="1" applyFont="1" applyFill="1" applyBorder="1" applyAlignment="1" applyProtection="1">
      <alignment horizontal="left" vertical="center" wrapText="1" indent="2"/>
      <protection/>
    </xf>
    <xf numFmtId="0" fontId="2" fillId="24" borderId="10" xfId="59" applyFont="1" applyFill="1" applyBorder="1" applyAlignment="1" applyProtection="1">
      <alignment horizontal="left" vertical="center" wrapText="1" indent="2"/>
      <protection/>
    </xf>
    <xf numFmtId="0" fontId="5" fillId="25" borderId="10" xfId="59" applyFont="1" applyFill="1" applyBorder="1" applyAlignment="1" applyProtection="1">
      <alignment horizontal="left" vertical="center" wrapText="1"/>
      <protection/>
    </xf>
    <xf numFmtId="0" fontId="2" fillId="24" borderId="10" xfId="58" applyFont="1" applyFill="1" applyBorder="1" applyAlignment="1" applyProtection="1">
      <alignment vertical="center" wrapText="1"/>
      <protection/>
    </xf>
    <xf numFmtId="0" fontId="2" fillId="24" borderId="10" xfId="58" applyFont="1" applyFill="1" applyBorder="1" applyAlignment="1" applyProtection="1">
      <alignment horizontal="left" vertical="center" wrapText="1"/>
      <protection/>
    </xf>
    <xf numFmtId="0" fontId="5" fillId="25" borderId="10" xfId="58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4" fontId="35" fillId="27" borderId="10" xfId="59" applyNumberFormat="1" applyFont="1" applyFill="1" applyBorder="1" applyAlignment="1" applyProtection="1">
      <alignment horizontal="right" vertical="center" wrapText="1"/>
      <protection locked="0"/>
    </xf>
    <xf numFmtId="4" fontId="36" fillId="26" borderId="10" xfId="53" applyNumberFormat="1" applyFont="1" applyFill="1" applyBorder="1" applyAlignment="1" applyProtection="1">
      <alignment horizontal="right" vertical="center" wrapText="1"/>
      <protection/>
    </xf>
    <xf numFmtId="4" fontId="38" fillId="27" borderId="10" xfId="54" applyNumberFormat="1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/>
    </xf>
    <xf numFmtId="4" fontId="40" fillId="27" borderId="10" xfId="53" applyNumberFormat="1" applyFont="1" applyFill="1" applyBorder="1" applyAlignment="1" applyProtection="1">
      <alignment horizontal="right" vertical="center" wrapText="1"/>
      <protection locked="0"/>
    </xf>
    <xf numFmtId="4" fontId="40" fillId="27" borderId="10" xfId="53" applyNumberFormat="1" applyFont="1" applyFill="1" applyBorder="1" applyAlignment="1" applyProtection="1">
      <alignment horizontal="right" vertical="center" wrapText="1"/>
      <protection/>
    </xf>
    <xf numFmtId="4" fontId="41" fillId="27" borderId="10" xfId="54" applyNumberFormat="1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>
      <alignment/>
    </xf>
    <xf numFmtId="4" fontId="40" fillId="27" borderId="10" xfId="59" applyNumberFormat="1" applyFont="1" applyFill="1" applyBorder="1" applyAlignment="1" applyProtection="1">
      <alignment horizontal="right" vertical="center" wrapText="1"/>
      <protection locked="0"/>
    </xf>
    <xf numFmtId="4" fontId="43" fillId="27" borderId="10" xfId="59" applyNumberFormat="1" applyFont="1" applyFill="1" applyBorder="1" applyAlignment="1" applyProtection="1">
      <alignment horizontal="right" vertical="center" wrapText="1"/>
      <protection locked="0"/>
    </xf>
    <xf numFmtId="4" fontId="43" fillId="26" borderId="10" xfId="59" applyNumberFormat="1" applyFont="1" applyFill="1" applyBorder="1" applyAlignment="1" applyProtection="1">
      <alignment horizontal="right" vertical="center" wrapText="1"/>
      <protection/>
    </xf>
    <xf numFmtId="4" fontId="5" fillId="28" borderId="10" xfId="59" applyNumberFormat="1" applyFont="1" applyFill="1" applyBorder="1" applyAlignment="1" applyProtection="1">
      <alignment horizontal="right" vertical="center" wrapText="1"/>
      <protection locked="0"/>
    </xf>
    <xf numFmtId="4" fontId="5" fillId="26" borderId="11" xfId="59" applyNumberFormat="1" applyFont="1" applyFill="1" applyBorder="1" applyAlignment="1" applyProtection="1">
      <alignment vertical="center" wrapText="1"/>
      <protection/>
    </xf>
    <xf numFmtId="4" fontId="35" fillId="27" borderId="12" xfId="59" applyNumberFormat="1" applyFont="1" applyFill="1" applyBorder="1" applyAlignment="1" applyProtection="1">
      <alignment horizontal="right" vertical="center" wrapText="1"/>
      <protection locked="0"/>
    </xf>
    <xf numFmtId="4" fontId="5" fillId="26" borderId="13" xfId="59" applyNumberFormat="1" applyFont="1" applyFill="1" applyBorder="1" applyAlignment="1" applyProtection="1">
      <alignment horizontal="right" vertical="center" wrapText="1"/>
      <protection/>
    </xf>
    <xf numFmtId="4" fontId="2" fillId="27" borderId="13" xfId="59" applyNumberFormat="1" applyFont="1" applyFill="1" applyBorder="1" applyAlignment="1" applyProtection="1">
      <alignment horizontal="right" vertical="center" wrapText="1"/>
      <protection locked="0"/>
    </xf>
    <xf numFmtId="4" fontId="37" fillId="27" borderId="13" xfId="59" applyNumberFormat="1" applyFont="1" applyFill="1" applyBorder="1" applyAlignment="1" applyProtection="1">
      <alignment horizontal="right" vertical="center" wrapText="1"/>
      <protection locked="0"/>
    </xf>
    <xf numFmtId="4" fontId="2" fillId="26" borderId="13" xfId="59" applyNumberFormat="1" applyFont="1" applyFill="1" applyBorder="1" applyAlignment="1" applyProtection="1">
      <alignment horizontal="right" vertical="center" wrapText="1"/>
      <protection/>
    </xf>
    <xf numFmtId="4" fontId="5" fillId="27" borderId="13" xfId="59" applyNumberFormat="1" applyFont="1" applyFill="1" applyBorder="1" applyAlignment="1" applyProtection="1">
      <alignment horizontal="right" vertical="center" wrapText="1"/>
      <protection locked="0"/>
    </xf>
    <xf numFmtId="4" fontId="5" fillId="26" borderId="13" xfId="59" applyNumberFormat="1" applyFont="1" applyFill="1" applyBorder="1" applyAlignment="1" applyProtection="1">
      <alignment vertical="center" wrapText="1"/>
      <protection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0" fillId="28" borderId="10" xfId="59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/>
    </xf>
    <xf numFmtId="4" fontId="5" fillId="28" borderId="13" xfId="59" applyNumberFormat="1" applyFont="1" applyFill="1" applyBorder="1" applyAlignment="1" applyProtection="1">
      <alignment horizontal="right" vertical="center" wrapText="1"/>
      <protection locked="0"/>
    </xf>
    <xf numFmtId="4" fontId="45" fillId="28" borderId="13" xfId="59" applyNumberFormat="1" applyFont="1" applyFill="1" applyBorder="1" applyAlignment="1" applyProtection="1">
      <alignment horizontal="right" vertical="center" wrapText="1"/>
      <protection locked="0"/>
    </xf>
    <xf numFmtId="49" fontId="5" fillId="24" borderId="12" xfId="55" applyNumberFormat="1" applyFont="1" applyFill="1" applyBorder="1" applyAlignment="1" applyProtection="1">
      <alignment horizontal="center" vertical="center" wrapText="1"/>
      <protection/>
    </xf>
    <xf numFmtId="49" fontId="5" fillId="24" borderId="10" xfId="55" applyNumberFormat="1" applyFont="1" applyFill="1" applyBorder="1" applyAlignment="1" applyProtection="1">
      <alignment horizontal="center" vertical="center" wrapText="1"/>
      <protection/>
    </xf>
    <xf numFmtId="49" fontId="5" fillId="24" borderId="14" xfId="55" applyNumberFormat="1" applyFont="1" applyFill="1" applyBorder="1" applyAlignment="1" applyProtection="1">
      <alignment horizontal="center" vertical="center" wrapText="1"/>
      <protection/>
    </xf>
    <xf numFmtId="0" fontId="3" fillId="24" borderId="0" xfId="53" applyFont="1" applyFill="1" applyBorder="1" applyAlignment="1" applyProtection="1">
      <alignment horizontal="center" vertical="center" wrapText="1"/>
      <protection/>
    </xf>
    <xf numFmtId="0" fontId="2" fillId="24" borderId="0" xfId="53" applyFont="1" applyFill="1" applyBorder="1" applyAlignment="1" applyProtection="1">
      <alignment horizontal="right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24" borderId="0" xfId="53" applyFont="1" applyFill="1" applyBorder="1" applyAlignment="1" applyProtection="1">
      <alignment horizontal="right" vertical="center" wrapText="1"/>
      <protection/>
    </xf>
    <xf numFmtId="49" fontId="8" fillId="24" borderId="10" xfId="55" applyNumberFormat="1" applyFont="1" applyFill="1" applyBorder="1" applyAlignment="1" applyProtection="1">
      <alignment horizontal="center" vertical="center" wrapText="1"/>
      <protection/>
    </xf>
    <xf numFmtId="0" fontId="8" fillId="24" borderId="10" xfId="54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59" applyNumberFormat="1" applyFont="1" applyFill="1" applyBorder="1" applyAlignment="1" applyProtection="1">
      <alignment horizontal="center" vertical="center" wrapText="1"/>
      <protection/>
    </xf>
    <xf numFmtId="49" fontId="12" fillId="24" borderId="15" xfId="53" applyNumberFormat="1" applyFont="1" applyFill="1" applyBorder="1" applyAlignment="1" applyProtection="1">
      <alignment horizontal="center" vertical="center" wrapText="1"/>
      <protection/>
    </xf>
    <xf numFmtId="164" fontId="5" fillId="24" borderId="10" xfId="55" applyNumberFormat="1" applyFont="1" applyFill="1" applyBorder="1" applyAlignment="1" applyProtection="1">
      <alignment horizontal="center" vertical="center" wrapText="1"/>
      <protection/>
    </xf>
    <xf numFmtId="164" fontId="14" fillId="25" borderId="10" xfId="55" applyNumberFormat="1" applyFont="1" applyFill="1" applyBorder="1" applyAlignment="1" applyProtection="1">
      <alignment horizontal="center" vertical="center" wrapText="1"/>
      <protection/>
    </xf>
    <xf numFmtId="0" fontId="11" fillId="26" borderId="10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_________ __ ___ 3" xfId="52"/>
    <cellStyle name="Обычный___________ __ ________ _______ 3" xfId="53"/>
    <cellStyle name="Обычный_BALANCE.WARM.2007YEAR(FACT)" xfId="54"/>
    <cellStyle name="Обычный_Kom kompleks" xfId="55"/>
    <cellStyle name="Обычный_Вода" xfId="56"/>
    <cellStyle name="Обычный_Мониторирг по ВО на 2008 год jd" xfId="57"/>
    <cellStyle name="Обычный_тарифы на 2002г с 1-01" xfId="58"/>
    <cellStyle name="Обычный_Тепло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13.375" style="0" customWidth="1"/>
    <col min="4" max="4" width="16.00390625" style="0" customWidth="1"/>
    <col min="5" max="5" width="11.875" style="0" customWidth="1"/>
    <col min="6" max="6" width="19.25390625" style="0" customWidth="1"/>
    <col min="7" max="7" width="16.125" style="0" customWidth="1"/>
    <col min="8" max="8" width="15.125" style="0" customWidth="1"/>
    <col min="9" max="9" width="15.25390625" style="0" customWidth="1"/>
    <col min="10" max="10" width="16.875" style="0" customWidth="1"/>
    <col min="11" max="11" width="16.75390625" style="0" customWidth="1"/>
    <col min="12" max="12" width="14.375" style="0" customWidth="1"/>
    <col min="13" max="13" width="13.625" style="0" customWidth="1"/>
    <col min="14" max="14" width="12.00390625" style="0" customWidth="1"/>
    <col min="15" max="15" width="10.375" style="0" customWidth="1"/>
    <col min="16" max="16" width="13.25390625" style="0" customWidth="1"/>
    <col min="17" max="17" width="15.75390625" style="0" customWidth="1"/>
    <col min="18" max="19" width="12.25390625" style="0" customWidth="1"/>
    <col min="20" max="20" width="6.25390625" style="0" customWidth="1"/>
    <col min="21" max="21" width="5.25390625" style="0" customWidth="1"/>
    <col min="23" max="23" width="19.75390625" style="0" customWidth="1"/>
    <col min="24" max="24" width="14.00390625" style="0" customWidth="1"/>
    <col min="25" max="25" width="11.75390625" style="0" customWidth="1"/>
  </cols>
  <sheetData>
    <row r="1" spans="1:25" s="5" customFormat="1" ht="18" customHeight="1">
      <c r="A1" s="1"/>
      <c r="B1" s="2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3"/>
      <c r="P1" s="4"/>
      <c r="Q1" s="4"/>
      <c r="R1" s="4"/>
      <c r="S1" s="4"/>
      <c r="T1" s="1"/>
      <c r="U1" s="1"/>
      <c r="V1" s="1"/>
      <c r="W1" s="1"/>
      <c r="X1" s="82" t="s">
        <v>0</v>
      </c>
      <c r="Y1" s="82"/>
    </row>
    <row r="2" spans="1:25" ht="18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7.75" customHeight="1">
      <c r="A3" s="1"/>
      <c r="B3" s="2" t="s">
        <v>254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1"/>
      <c r="U3" s="1"/>
      <c r="V3" s="1"/>
      <c r="W3" s="1"/>
      <c r="X3" s="1"/>
      <c r="Y3" s="3" t="s">
        <v>2</v>
      </c>
    </row>
    <row r="4" spans="1:25" ht="49.5" customHeight="1">
      <c r="A4" s="79" t="s">
        <v>3</v>
      </c>
      <c r="B4" s="79" t="s">
        <v>4</v>
      </c>
      <c r="C4" s="78" t="s">
        <v>5</v>
      </c>
      <c r="D4" s="78" t="s">
        <v>6</v>
      </c>
      <c r="E4" s="79" t="s">
        <v>7</v>
      </c>
      <c r="F4" s="79"/>
      <c r="G4" s="79"/>
      <c r="H4" s="79"/>
      <c r="I4" s="79"/>
      <c r="J4" s="79"/>
      <c r="K4" s="79"/>
      <c r="L4" s="79" t="s">
        <v>8</v>
      </c>
      <c r="M4" s="79"/>
      <c r="N4" s="78" t="s">
        <v>9</v>
      </c>
      <c r="O4" s="78" t="s">
        <v>10</v>
      </c>
      <c r="P4" s="78" t="s">
        <v>11</v>
      </c>
      <c r="Q4" s="78" t="s">
        <v>12</v>
      </c>
      <c r="R4" s="78" t="s">
        <v>13</v>
      </c>
      <c r="S4" s="78"/>
      <c r="T4" s="78"/>
      <c r="U4" s="78"/>
      <c r="V4" s="79" t="s">
        <v>14</v>
      </c>
      <c r="W4" s="79"/>
      <c r="X4" s="79"/>
      <c r="Y4" s="79"/>
    </row>
    <row r="5" spans="1:25" ht="31.5" customHeight="1">
      <c r="A5" s="79"/>
      <c r="B5" s="79"/>
      <c r="C5" s="79"/>
      <c r="D5" s="79"/>
      <c r="E5" s="80" t="s">
        <v>15</v>
      </c>
      <c r="F5" s="80" t="s">
        <v>16</v>
      </c>
      <c r="G5" s="80" t="s">
        <v>17</v>
      </c>
      <c r="H5" s="80" t="s">
        <v>18</v>
      </c>
      <c r="I5" s="80" t="s">
        <v>19</v>
      </c>
      <c r="J5" s="80" t="s">
        <v>20</v>
      </c>
      <c r="K5" s="80" t="s">
        <v>21</v>
      </c>
      <c r="L5" s="78" t="s">
        <v>22</v>
      </c>
      <c r="M5" s="78" t="s">
        <v>23</v>
      </c>
      <c r="N5" s="78"/>
      <c r="O5" s="78"/>
      <c r="P5" s="78"/>
      <c r="Q5" s="78"/>
      <c r="R5" s="78" t="s">
        <v>15</v>
      </c>
      <c r="S5" s="79" t="s">
        <v>24</v>
      </c>
      <c r="T5" s="79"/>
      <c r="U5" s="79"/>
      <c r="V5" s="78" t="s">
        <v>15</v>
      </c>
      <c r="W5" s="78" t="s">
        <v>25</v>
      </c>
      <c r="X5" s="78" t="s">
        <v>18</v>
      </c>
      <c r="Y5" s="78" t="s">
        <v>26</v>
      </c>
    </row>
    <row r="6" spans="1:25" ht="51" customHeight="1">
      <c r="A6" s="79"/>
      <c r="B6" s="79"/>
      <c r="C6" s="78"/>
      <c r="D6" s="7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8"/>
      <c r="S6" s="79"/>
      <c r="T6" s="79"/>
      <c r="U6" s="79"/>
      <c r="V6" s="78"/>
      <c r="W6" s="78"/>
      <c r="X6" s="78"/>
      <c r="Y6" s="78"/>
    </row>
    <row r="7" spans="1:25" ht="15">
      <c r="A7" s="7"/>
      <c r="B7" s="8" t="s">
        <v>27</v>
      </c>
      <c r="C7" s="9">
        <f aca="true" t="shared" si="0" ref="C7:Y7">SUM(C8:C8)</f>
        <v>221302</v>
      </c>
      <c r="D7" s="9">
        <f t="shared" si="0"/>
        <v>8238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213064</v>
      </c>
      <c r="O7" s="9">
        <f t="shared" si="0"/>
        <v>22772</v>
      </c>
      <c r="P7" s="9">
        <f t="shared" si="0"/>
        <v>190292</v>
      </c>
      <c r="Q7" s="9">
        <f t="shared" si="0"/>
        <v>122176</v>
      </c>
      <c r="R7" s="9">
        <f t="shared" si="0"/>
        <v>64378</v>
      </c>
      <c r="S7" s="9">
        <f t="shared" si="0"/>
        <v>64378</v>
      </c>
      <c r="T7" s="9">
        <f t="shared" si="0"/>
        <v>0</v>
      </c>
      <c r="U7" s="9">
        <f t="shared" si="0"/>
        <v>0</v>
      </c>
      <c r="V7" s="9">
        <f t="shared" si="0"/>
        <v>3738</v>
      </c>
      <c r="W7" s="9">
        <f t="shared" si="0"/>
        <v>0</v>
      </c>
      <c r="X7" s="9">
        <f t="shared" si="0"/>
        <v>0</v>
      </c>
      <c r="Y7" s="9">
        <f t="shared" si="0"/>
        <v>3738</v>
      </c>
    </row>
    <row r="8" spans="1:25" ht="28.5" customHeight="1">
      <c r="A8" s="10">
        <v>1</v>
      </c>
      <c r="B8" s="11" t="s">
        <v>28</v>
      </c>
      <c r="C8" s="53">
        <f>D8+N8</f>
        <v>221302</v>
      </c>
      <c r="D8" s="56">
        <v>8238</v>
      </c>
      <c r="E8" s="9">
        <f>F8+G8+H8+I8+J8+K8</f>
        <v>0</v>
      </c>
      <c r="F8" s="12">
        <v>0</v>
      </c>
      <c r="G8" s="12"/>
      <c r="H8" s="12"/>
      <c r="I8" s="12">
        <v>0</v>
      </c>
      <c r="J8" s="12"/>
      <c r="K8" s="12"/>
      <c r="L8" s="12">
        <v>0</v>
      </c>
      <c r="M8" s="12">
        <v>0</v>
      </c>
      <c r="N8" s="53">
        <f>O8+P8</f>
        <v>213064</v>
      </c>
      <c r="O8" s="56">
        <v>22772</v>
      </c>
      <c r="P8" s="9">
        <f>Q8+R8+V8</f>
        <v>190292</v>
      </c>
      <c r="Q8" s="56">
        <v>122176</v>
      </c>
      <c r="R8" s="9">
        <f>SUM(S8:U8)</f>
        <v>64378</v>
      </c>
      <c r="S8" s="57">
        <v>64378</v>
      </c>
      <c r="T8" s="13"/>
      <c r="U8" s="13"/>
      <c r="V8" s="14">
        <f>SUM(W8:Y8)</f>
        <v>3738</v>
      </c>
      <c r="W8" s="12"/>
      <c r="X8" s="12"/>
      <c r="Y8" s="56">
        <v>3738</v>
      </c>
    </row>
    <row r="10" ht="12.75">
      <c r="S10" s="15"/>
    </row>
  </sheetData>
  <sheetProtection selectLockedCells="1" selectUnlockedCells="1"/>
  <mergeCells count="32">
    <mergeCell ref="L4:M4"/>
    <mergeCell ref="N4:N6"/>
    <mergeCell ref="J5:J6"/>
    <mergeCell ref="K5:K6"/>
    <mergeCell ref="L5:L6"/>
    <mergeCell ref="M5:M6"/>
    <mergeCell ref="C1:N1"/>
    <mergeCell ref="X1:Y1"/>
    <mergeCell ref="A2:Y2"/>
    <mergeCell ref="A4:A6"/>
    <mergeCell ref="B4:B6"/>
    <mergeCell ref="C4:C6"/>
    <mergeCell ref="D4:D6"/>
    <mergeCell ref="E4:K4"/>
    <mergeCell ref="T5:T6"/>
    <mergeCell ref="U5:U6"/>
    <mergeCell ref="V4:Y4"/>
    <mergeCell ref="E5:E6"/>
    <mergeCell ref="F5:F6"/>
    <mergeCell ref="G5:G6"/>
    <mergeCell ref="H5:H6"/>
    <mergeCell ref="I5:I6"/>
    <mergeCell ref="X5:X6"/>
    <mergeCell ref="Y5:Y6"/>
    <mergeCell ref="V5:V6"/>
    <mergeCell ref="W5:W6"/>
    <mergeCell ref="R5:R6"/>
    <mergeCell ref="S5:S6"/>
    <mergeCell ref="O4:O6"/>
    <mergeCell ref="P4:P6"/>
    <mergeCell ref="Q4:Q6"/>
    <mergeCell ref="R4:U4"/>
  </mergeCells>
  <dataValidations count="3">
    <dataValidation type="decimal" allowBlank="1" showErrorMessage="1" sqref="R8">
      <formula1>-999999999999999000000</formula1>
      <formula2>999999999999999000000</formula2>
    </dataValidation>
    <dataValidation type="decimal" operator="greaterThanOrEqual" allowBlank="1" showErrorMessage="1" errorTitle="Ошибка" error="Допускается ввод только неотрицательных значений!" sqref="D8 F8:M8 O8 Q8 S8:U8 W8:Y8">
      <formula1>0</formula1>
    </dataValidation>
    <dataValidation allowBlank="1" showErrorMessage="1" sqref="F5:I5 G6:I6">
      <formula1>0</formula1>
      <formula2>0</formula2>
    </dataValidation>
  </dataValidations>
  <printOptions/>
  <pageMargins left="0.07847222222222222" right="0" top="0.39375" bottom="0.39375" header="0.5118055555555555" footer="0.5118055555555555"/>
  <pageSetup fitToHeight="2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6.625" style="0" customWidth="1"/>
    <col min="2" max="2" width="22.375" style="0" customWidth="1"/>
    <col min="3" max="3" width="14.25390625" style="0" customWidth="1"/>
    <col min="4" max="4" width="10.625" style="0" customWidth="1"/>
    <col min="5" max="5" width="12.25390625" style="0" customWidth="1"/>
    <col min="6" max="6" width="16.875" style="0" customWidth="1"/>
    <col min="7" max="7" width="14.25390625" style="0" customWidth="1"/>
    <col min="8" max="8" width="13.625" style="0" customWidth="1"/>
    <col min="9" max="9" width="14.125" style="0" customWidth="1"/>
    <col min="10" max="10" width="11.625" style="0" customWidth="1"/>
  </cols>
  <sheetData>
    <row r="1" spans="1:9" s="5" customFormat="1" ht="18" customHeight="1">
      <c r="A1" s="1"/>
      <c r="B1" s="2"/>
      <c r="C1" s="16"/>
      <c r="D1" s="16"/>
      <c r="E1" s="16"/>
      <c r="F1" s="16"/>
      <c r="G1" s="16"/>
      <c r="H1" s="84" t="s">
        <v>29</v>
      </c>
      <c r="I1" s="84"/>
    </row>
    <row r="2" spans="1:9" s="5" customFormat="1" ht="11.25" customHeight="1">
      <c r="A2" s="1"/>
      <c r="B2" s="2"/>
      <c r="C2" s="16"/>
      <c r="D2" s="16"/>
      <c r="E2" s="16"/>
      <c r="F2" s="16"/>
      <c r="G2" s="16"/>
      <c r="H2" s="17"/>
      <c r="I2" s="17"/>
    </row>
    <row r="3" spans="1:9" s="18" customFormat="1" ht="18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</row>
    <row r="4" spans="1:9" ht="36" customHeight="1">
      <c r="A4" s="1"/>
      <c r="B4" s="2" t="s">
        <v>254</v>
      </c>
      <c r="C4" s="3"/>
      <c r="D4" s="3"/>
      <c r="E4" s="3"/>
      <c r="F4" s="3"/>
      <c r="G4" s="3"/>
      <c r="H4" s="3"/>
      <c r="I4" s="3" t="s">
        <v>2</v>
      </c>
    </row>
    <row r="5" spans="1:10" ht="13.5" customHeight="1">
      <c r="A5" s="85" t="s">
        <v>3</v>
      </c>
      <c r="B5" s="85" t="s">
        <v>4</v>
      </c>
      <c r="C5" s="86" t="s">
        <v>31</v>
      </c>
      <c r="D5" s="86" t="s">
        <v>32</v>
      </c>
      <c r="E5" s="86" t="s">
        <v>33</v>
      </c>
      <c r="F5" s="86"/>
      <c r="G5" s="86"/>
      <c r="H5" s="86"/>
      <c r="I5" s="86"/>
      <c r="J5" s="20"/>
    </row>
    <row r="6" spans="1:10" ht="50.25" customHeight="1">
      <c r="A6" s="85"/>
      <c r="B6" s="85"/>
      <c r="C6" s="86"/>
      <c r="D6" s="86"/>
      <c r="E6" s="19" t="s">
        <v>15</v>
      </c>
      <c r="F6" s="19" t="s">
        <v>34</v>
      </c>
      <c r="G6" s="19" t="s">
        <v>17</v>
      </c>
      <c r="H6" s="19" t="s">
        <v>18</v>
      </c>
      <c r="I6" s="19" t="s">
        <v>19</v>
      </c>
      <c r="J6" s="19" t="s">
        <v>35</v>
      </c>
    </row>
    <row r="7" spans="1:10" ht="15">
      <c r="A7" s="7"/>
      <c r="B7" s="8" t="s">
        <v>27</v>
      </c>
      <c r="C7" s="21">
        <f aca="true" t="shared" si="0" ref="C7:I7">SUM(C8:C8)</f>
        <v>213064</v>
      </c>
      <c r="D7" s="9">
        <f t="shared" si="0"/>
        <v>22772</v>
      </c>
      <c r="E7" s="9">
        <f t="shared" si="0"/>
        <v>190292</v>
      </c>
      <c r="F7" s="21">
        <f t="shared" si="0"/>
        <v>64378</v>
      </c>
      <c r="G7" s="21">
        <f t="shared" si="0"/>
        <v>0</v>
      </c>
      <c r="H7" s="21">
        <f t="shared" si="0"/>
        <v>0</v>
      </c>
      <c r="I7" s="21">
        <f t="shared" si="0"/>
        <v>3738</v>
      </c>
      <c r="J7" s="55">
        <f>J8</f>
        <v>122176</v>
      </c>
    </row>
    <row r="8" spans="1:10" ht="15">
      <c r="A8" s="22">
        <v>1</v>
      </c>
      <c r="B8" s="23" t="s">
        <v>28</v>
      </c>
      <c r="C8" s="54">
        <f>D8+E8</f>
        <v>213064</v>
      </c>
      <c r="D8" s="58">
        <v>22772</v>
      </c>
      <c r="E8" s="25">
        <f>F8+G8+I8+J8</f>
        <v>190292</v>
      </c>
      <c r="F8" s="58">
        <v>64378</v>
      </c>
      <c r="G8" s="24"/>
      <c r="H8" s="24"/>
      <c r="I8" s="58">
        <v>3738</v>
      </c>
      <c r="J8" s="59">
        <v>122176</v>
      </c>
    </row>
    <row r="9" ht="12.75">
      <c r="J9" s="15"/>
    </row>
  </sheetData>
  <sheetProtection selectLockedCells="1" selectUnlockedCells="1"/>
  <mergeCells count="7">
    <mergeCell ref="H1:I1"/>
    <mergeCell ref="A3:I3"/>
    <mergeCell ref="A5:A6"/>
    <mergeCell ref="B5:B6"/>
    <mergeCell ref="C5:C6"/>
    <mergeCell ref="D5:D6"/>
    <mergeCell ref="E5:I5"/>
  </mergeCells>
  <dataValidations count="2">
    <dataValidation type="decimal" allowBlank="1" showErrorMessage="1" sqref="C8:I8">
      <formula1>-999999999999999000000</formula1>
      <formula2>999999999999999000000</formula2>
    </dataValidation>
    <dataValidation allowBlank="1" showErrorMessage="1" sqref="F6:G6">
      <formula1>0</formula1>
      <formula2>0</formula2>
    </dataValidation>
  </dataValidations>
  <printOptions/>
  <pageMargins left="0.39375" right="0.1180555555555555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75" zoomScaleNormal="75" zoomScalePageLayoutView="0" workbookViewId="0" topLeftCell="B3">
      <selection activeCell="D138" sqref="D138"/>
    </sheetView>
  </sheetViews>
  <sheetFormatPr defaultColWidth="9.00390625" defaultRowHeight="12.75"/>
  <cols>
    <col min="2" max="2" width="79.625" style="0" customWidth="1"/>
    <col min="3" max="3" width="14.25390625" style="0" customWidth="1"/>
    <col min="4" max="4" width="18.25390625" style="0" customWidth="1"/>
  </cols>
  <sheetData>
    <row r="1" ht="15">
      <c r="D1" s="26" t="s">
        <v>36</v>
      </c>
    </row>
    <row r="2" spans="1:4" ht="18">
      <c r="A2" s="88" t="s">
        <v>37</v>
      </c>
      <c r="B2" s="88"/>
      <c r="C2" s="88"/>
      <c r="D2" s="88"/>
    </row>
    <row r="3" spans="1:4" ht="6.75" customHeight="1">
      <c r="A3" s="89"/>
      <c r="B3" s="89"/>
      <c r="C3" s="89"/>
      <c r="D3" s="27"/>
    </row>
    <row r="4" spans="1:4" ht="29.25" customHeight="1">
      <c r="A4" s="90" t="s">
        <v>253</v>
      </c>
      <c r="B4" s="90"/>
      <c r="D4" s="28" t="s">
        <v>38</v>
      </c>
    </row>
    <row r="5" spans="1:4" ht="15.75" customHeight="1">
      <c r="A5" s="79" t="s">
        <v>39</v>
      </c>
      <c r="B5" s="91" t="s">
        <v>40</v>
      </c>
      <c r="C5" s="92" t="s">
        <v>27</v>
      </c>
      <c r="D5" s="93" t="s">
        <v>28</v>
      </c>
    </row>
    <row r="6" spans="1:4" ht="23.25" customHeight="1">
      <c r="A6" s="79"/>
      <c r="B6" s="91"/>
      <c r="C6" s="92"/>
      <c r="D6" s="93"/>
    </row>
    <row r="7" spans="1:4" ht="16.5" customHeight="1">
      <c r="A7" s="6"/>
      <c r="B7" s="29" t="s">
        <v>41</v>
      </c>
      <c r="C7" s="6"/>
      <c r="D7" s="30" t="s">
        <v>42</v>
      </c>
    </row>
    <row r="8" spans="1:4" ht="15" customHeight="1">
      <c r="A8" s="31">
        <v>1</v>
      </c>
      <c r="B8" s="32" t="s">
        <v>43</v>
      </c>
      <c r="C8" s="33">
        <f>SUM(D8:D8)</f>
        <v>110563.11518236199</v>
      </c>
      <c r="D8" s="34">
        <f>D9+D13+D22+D26+D30+D34+D38+D42+D46+D50+D54+D58+D62+D78</f>
        <v>110563.11518236199</v>
      </c>
    </row>
    <row r="9" spans="1:4" ht="15" customHeight="1">
      <c r="A9" s="35" t="s">
        <v>44</v>
      </c>
      <c r="B9" s="36" t="s">
        <v>45</v>
      </c>
      <c r="C9" s="33">
        <f>SUM(D9:D9)</f>
        <v>0</v>
      </c>
      <c r="D9" s="37">
        <f>D10*D12/1000</f>
        <v>0</v>
      </c>
    </row>
    <row r="10" spans="1:4" ht="15" customHeight="1">
      <c r="A10" s="35" t="s">
        <v>46</v>
      </c>
      <c r="B10" s="38" t="s">
        <v>47</v>
      </c>
      <c r="C10" s="33">
        <f>IF(C12&gt;0,1000*C9/C12,0)</f>
        <v>0</v>
      </c>
      <c r="D10" s="39"/>
    </row>
    <row r="11" spans="1:4" ht="15" customHeight="1">
      <c r="A11" s="35" t="s">
        <v>48</v>
      </c>
      <c r="B11" s="40" t="s">
        <v>49</v>
      </c>
      <c r="C11" s="33">
        <f>IF(C12=0,0,SUMPRODUCT(D11:D11,D12:D12)/C12)</f>
        <v>0</v>
      </c>
      <c r="D11" s="39"/>
    </row>
    <row r="12" spans="1:4" ht="15" customHeight="1">
      <c r="A12" s="35" t="s">
        <v>50</v>
      </c>
      <c r="B12" s="38" t="s">
        <v>51</v>
      </c>
      <c r="C12" s="33">
        <f>SUM(D12:D12)</f>
        <v>0</v>
      </c>
      <c r="D12" s="39"/>
    </row>
    <row r="13" spans="1:4" ht="15" customHeight="1">
      <c r="A13" s="35" t="s">
        <v>52</v>
      </c>
      <c r="B13" s="36" t="s">
        <v>53</v>
      </c>
      <c r="C13" s="33">
        <f>SUM(D13:D13)</f>
        <v>90586.54178654999</v>
      </c>
      <c r="D13" s="62">
        <f>D14+D18</f>
        <v>90586.54178654999</v>
      </c>
    </row>
    <row r="14" spans="1:4" ht="15" customHeight="1">
      <c r="A14" s="35" t="s">
        <v>54</v>
      </c>
      <c r="B14" s="36" t="s">
        <v>55</v>
      </c>
      <c r="C14" s="33">
        <f>SUM(D14:D14)</f>
        <v>82101.82283615</v>
      </c>
      <c r="D14" s="62">
        <f>D15*D17/1000</f>
        <v>82101.82283615</v>
      </c>
    </row>
    <row r="15" spans="1:4" ht="15" customHeight="1">
      <c r="A15" s="35" t="s">
        <v>56</v>
      </c>
      <c r="B15" s="38" t="s">
        <v>57</v>
      </c>
      <c r="C15" s="33">
        <f>IF(C17&gt;0,1000*C14/C17,0)</f>
        <v>2933.3603499999995</v>
      </c>
      <c r="D15" s="61">
        <v>2933.36035</v>
      </c>
    </row>
    <row r="16" spans="1:4" ht="15" customHeight="1">
      <c r="A16" s="35" t="s">
        <v>58</v>
      </c>
      <c r="B16" s="40" t="s">
        <v>59</v>
      </c>
      <c r="C16" s="33">
        <f>IF(C17=0,0,SUMPRODUCT(D16:D16,D17:D17)/C17)</f>
        <v>222.05</v>
      </c>
      <c r="D16" s="61">
        <v>222.05</v>
      </c>
    </row>
    <row r="17" spans="1:4" ht="15" customHeight="1">
      <c r="A17" s="35" t="s">
        <v>60</v>
      </c>
      <c r="B17" s="38" t="s">
        <v>61</v>
      </c>
      <c r="C17" s="33">
        <f>SUM(D17:D17)</f>
        <v>27989</v>
      </c>
      <c r="D17" s="61">
        <v>27989</v>
      </c>
    </row>
    <row r="18" spans="1:4" ht="15" customHeight="1">
      <c r="A18" s="35" t="s">
        <v>62</v>
      </c>
      <c r="B18" s="36" t="s">
        <v>63</v>
      </c>
      <c r="C18" s="33">
        <f>SUM(D18:D18)</f>
        <v>8484.7189504</v>
      </c>
      <c r="D18" s="37">
        <f>D19*D21/1000</f>
        <v>8484.7189504</v>
      </c>
    </row>
    <row r="19" spans="1:4" ht="15" customHeight="1">
      <c r="A19" s="35" t="s">
        <v>64</v>
      </c>
      <c r="B19" s="38" t="s">
        <v>57</v>
      </c>
      <c r="C19" s="33">
        <f>IF(C21&gt;0,1000*C18/C21,0)</f>
        <v>3935.3984</v>
      </c>
      <c r="D19" s="61">
        <v>3935.3984</v>
      </c>
    </row>
    <row r="20" spans="1:4" ht="15" customHeight="1">
      <c r="A20" s="35" t="s">
        <v>65</v>
      </c>
      <c r="B20" s="40" t="s">
        <v>59</v>
      </c>
      <c r="C20" s="33">
        <f>IF(C21=0,0,SUMPRODUCT(D20:D20,D21:D21)/C21)</f>
        <v>291.81</v>
      </c>
      <c r="D20" s="61">
        <v>291.81</v>
      </c>
    </row>
    <row r="21" spans="1:4" ht="15" customHeight="1">
      <c r="A21" s="35" t="s">
        <v>66</v>
      </c>
      <c r="B21" s="38" t="s">
        <v>61</v>
      </c>
      <c r="C21" s="33">
        <f>SUM(D21:D21)</f>
        <v>2156</v>
      </c>
      <c r="D21" s="61">
        <v>2156</v>
      </c>
    </row>
    <row r="22" spans="1:4" ht="15" customHeight="1">
      <c r="A22" s="35" t="s">
        <v>67</v>
      </c>
      <c r="B22" s="36" t="s">
        <v>68</v>
      </c>
      <c r="C22" s="33">
        <f>SUM(D22:D22)</f>
        <v>0</v>
      </c>
      <c r="D22" s="37">
        <f>D23*D25/1000</f>
        <v>0</v>
      </c>
    </row>
    <row r="23" spans="1:4" ht="15" customHeight="1">
      <c r="A23" s="35" t="s">
        <v>69</v>
      </c>
      <c r="B23" s="38" t="s">
        <v>57</v>
      </c>
      <c r="C23" s="33">
        <f>IF(C25&gt;0,1000*C22/C25,0)</f>
        <v>0</v>
      </c>
      <c r="D23" s="39">
        <v>0</v>
      </c>
    </row>
    <row r="24" spans="1:4" ht="15" customHeight="1">
      <c r="A24" s="35" t="s">
        <v>70</v>
      </c>
      <c r="B24" s="40" t="s">
        <v>59</v>
      </c>
      <c r="C24" s="33">
        <f>IF(C25=0,0,SUMPRODUCT(D24:D24,D25:D25)/C25)</f>
        <v>0</v>
      </c>
      <c r="D24" s="39">
        <v>0</v>
      </c>
    </row>
    <row r="25" spans="1:4" ht="15" customHeight="1">
      <c r="A25" s="35" t="s">
        <v>71</v>
      </c>
      <c r="B25" s="38" t="s">
        <v>72</v>
      </c>
      <c r="C25" s="33">
        <f>SUM(D25:D25)</f>
        <v>0</v>
      </c>
      <c r="D25" s="39">
        <v>0</v>
      </c>
    </row>
    <row r="26" spans="1:4" ht="15" customHeight="1">
      <c r="A26" s="35" t="s">
        <v>73</v>
      </c>
      <c r="B26" s="36" t="s">
        <v>74</v>
      </c>
      <c r="C26" s="33">
        <f>SUM(D26:D26)</f>
        <v>0</v>
      </c>
      <c r="D26" s="37">
        <f>D27*D29/1000</f>
        <v>0</v>
      </c>
    </row>
    <row r="27" spans="1:4" ht="15" customHeight="1">
      <c r="A27" s="35" t="s">
        <v>75</v>
      </c>
      <c r="B27" s="38" t="s">
        <v>47</v>
      </c>
      <c r="C27" s="33">
        <f>IF(C29&gt;0,1000*C26/C29,0)</f>
        <v>0</v>
      </c>
      <c r="D27" s="39">
        <v>0</v>
      </c>
    </row>
    <row r="28" spans="1:4" ht="15" customHeight="1">
      <c r="A28" s="35" t="s">
        <v>76</v>
      </c>
      <c r="B28" s="40" t="s">
        <v>49</v>
      </c>
      <c r="C28" s="33">
        <f>IF(C29=0,0,SUMPRODUCT(D28:D28,D29:D29)/C29)</f>
        <v>0</v>
      </c>
      <c r="D28" s="39">
        <v>0</v>
      </c>
    </row>
    <row r="29" spans="1:4" ht="15" customHeight="1">
      <c r="A29" s="35" t="s">
        <v>77</v>
      </c>
      <c r="B29" s="38" t="s">
        <v>78</v>
      </c>
      <c r="C29" s="33">
        <f>SUM(D29:D29)</f>
        <v>0</v>
      </c>
      <c r="D29" s="39">
        <v>0</v>
      </c>
    </row>
    <row r="30" spans="1:4" ht="15" customHeight="1">
      <c r="A30" s="35" t="s">
        <v>79</v>
      </c>
      <c r="B30" s="36" t="s">
        <v>80</v>
      </c>
      <c r="C30" s="33">
        <f>SUM(D30:D30)</f>
        <v>0</v>
      </c>
      <c r="D30" s="37">
        <f>D31*D33/1000</f>
        <v>0</v>
      </c>
    </row>
    <row r="31" spans="1:4" ht="15" customHeight="1">
      <c r="A31" s="35" t="s">
        <v>81</v>
      </c>
      <c r="B31" s="38" t="s">
        <v>47</v>
      </c>
      <c r="C31" s="33">
        <f>IF(C33&gt;0,1000*C30/C33,0)</f>
        <v>0</v>
      </c>
      <c r="D31" s="39">
        <v>0</v>
      </c>
    </row>
    <row r="32" spans="1:4" ht="15" customHeight="1">
      <c r="A32" s="35" t="s">
        <v>82</v>
      </c>
      <c r="B32" s="40" t="s">
        <v>49</v>
      </c>
      <c r="C32" s="33">
        <f>IF(C33=0,0,SUMPRODUCT(D32:D32,D33:D33)/C33)</f>
        <v>0</v>
      </c>
      <c r="D32" s="39">
        <v>0</v>
      </c>
    </row>
    <row r="33" spans="1:4" ht="15" customHeight="1">
      <c r="A33" s="35" t="s">
        <v>83</v>
      </c>
      <c r="B33" s="38" t="s">
        <v>78</v>
      </c>
      <c r="C33" s="33">
        <f>SUM(D33:D33)</f>
        <v>0</v>
      </c>
      <c r="D33" s="39">
        <v>0</v>
      </c>
    </row>
    <row r="34" spans="1:4" ht="15" customHeight="1">
      <c r="A34" s="35" t="s">
        <v>84</v>
      </c>
      <c r="B34" s="36" t="s">
        <v>85</v>
      </c>
      <c r="C34" s="33">
        <f>SUM(D34:D34)</f>
        <v>0</v>
      </c>
      <c r="D34" s="37">
        <f>D35*D37/1000</f>
        <v>0</v>
      </c>
    </row>
    <row r="35" spans="1:4" ht="15" customHeight="1">
      <c r="A35" s="35" t="s">
        <v>86</v>
      </c>
      <c r="B35" s="38" t="s">
        <v>47</v>
      </c>
      <c r="C35" s="33">
        <f>IF(C37&gt;0,1000*C34/C37,0)</f>
        <v>0</v>
      </c>
      <c r="D35" s="39">
        <v>0</v>
      </c>
    </row>
    <row r="36" spans="1:4" ht="15" customHeight="1">
      <c r="A36" s="35" t="s">
        <v>87</v>
      </c>
      <c r="B36" s="40" t="s">
        <v>49</v>
      </c>
      <c r="C36" s="33">
        <f>IF(C37=0,0,SUMPRODUCT(D36:D36,D37:D37)/C37)</f>
        <v>0</v>
      </c>
      <c r="D36" s="39">
        <v>0</v>
      </c>
    </row>
    <row r="37" spans="1:4" ht="15" customHeight="1">
      <c r="A37" s="35" t="s">
        <v>88</v>
      </c>
      <c r="B37" s="38" t="s">
        <v>78</v>
      </c>
      <c r="C37" s="33">
        <f>SUM(D37:D37)</f>
        <v>0</v>
      </c>
      <c r="D37" s="39">
        <v>0</v>
      </c>
    </row>
    <row r="38" spans="1:4" ht="15" customHeight="1">
      <c r="A38" s="35" t="s">
        <v>89</v>
      </c>
      <c r="B38" s="36" t="s">
        <v>90</v>
      </c>
      <c r="C38" s="33">
        <f>SUM(D38:D38)</f>
        <v>0</v>
      </c>
      <c r="D38" s="37">
        <f>D39*D41/1000</f>
        <v>0</v>
      </c>
    </row>
    <row r="39" spans="1:4" ht="15" customHeight="1">
      <c r="A39" s="35" t="s">
        <v>91</v>
      </c>
      <c r="B39" s="38" t="s">
        <v>47</v>
      </c>
      <c r="C39" s="33">
        <f>IF(C41&gt;0,1000*C38/C41,0)</f>
        <v>0</v>
      </c>
      <c r="D39" s="39">
        <v>0</v>
      </c>
    </row>
    <row r="40" spans="1:4" ht="15" customHeight="1">
      <c r="A40" s="35" t="s">
        <v>92</v>
      </c>
      <c r="B40" s="40" t="s">
        <v>49</v>
      </c>
      <c r="C40" s="33">
        <f>IF(C41=0,0,SUMPRODUCT(D40:D40,D41:D41)/C41)</f>
        <v>0</v>
      </c>
      <c r="D40" s="39">
        <v>0</v>
      </c>
    </row>
    <row r="41" spans="1:4" ht="15" customHeight="1">
      <c r="A41" s="35" t="s">
        <v>93</v>
      </c>
      <c r="B41" s="38" t="s">
        <v>78</v>
      </c>
      <c r="C41" s="33">
        <f>SUM(D41:D41)</f>
        <v>0</v>
      </c>
      <c r="D41" s="39">
        <v>0</v>
      </c>
    </row>
    <row r="42" spans="1:4" ht="15" customHeight="1">
      <c r="A42" s="35" t="s">
        <v>94</v>
      </c>
      <c r="B42" s="36" t="s">
        <v>95</v>
      </c>
      <c r="C42" s="33">
        <f>SUM(D42:D42)</f>
        <v>0</v>
      </c>
      <c r="D42" s="37">
        <f>D43*D45/1000</f>
        <v>0</v>
      </c>
    </row>
    <row r="43" spans="1:4" ht="15" customHeight="1">
      <c r="A43" s="35" t="s">
        <v>96</v>
      </c>
      <c r="B43" s="38" t="s">
        <v>47</v>
      </c>
      <c r="C43" s="33">
        <f>IF(C45&gt;0,1000*C42/C45,0)</f>
        <v>0</v>
      </c>
      <c r="D43" s="39">
        <v>0</v>
      </c>
    </row>
    <row r="44" spans="1:4" ht="15" customHeight="1">
      <c r="A44" s="35" t="s">
        <v>97</v>
      </c>
      <c r="B44" s="40" t="s">
        <v>49</v>
      </c>
      <c r="C44" s="33">
        <f>IF(C45=0,0,SUMPRODUCT(D44:D44,D45:D45)/C45)</f>
        <v>0</v>
      </c>
      <c r="D44" s="39">
        <v>0</v>
      </c>
    </row>
    <row r="45" spans="1:4" ht="15" customHeight="1">
      <c r="A45" s="35" t="s">
        <v>98</v>
      </c>
      <c r="B45" s="38" t="s">
        <v>78</v>
      </c>
      <c r="C45" s="33">
        <f>SUM(D45:D45)</f>
        <v>0</v>
      </c>
      <c r="D45" s="39">
        <v>0</v>
      </c>
    </row>
    <row r="46" spans="1:4" ht="15" customHeight="1">
      <c r="A46" s="35" t="s">
        <v>99</v>
      </c>
      <c r="B46" s="36" t="s">
        <v>100</v>
      </c>
      <c r="C46" s="33">
        <f>SUM(D46:D46)</f>
        <v>0</v>
      </c>
      <c r="D46" s="37">
        <f>D47*D49/1000</f>
        <v>0</v>
      </c>
    </row>
    <row r="47" spans="1:4" ht="15" customHeight="1">
      <c r="A47" s="35" t="s">
        <v>101</v>
      </c>
      <c r="B47" s="38" t="s">
        <v>47</v>
      </c>
      <c r="C47" s="33">
        <f>IF(C49&gt;0,1000*C46/C49,0)</f>
        <v>0</v>
      </c>
      <c r="D47" s="39">
        <v>0</v>
      </c>
    </row>
    <row r="48" spans="1:4" ht="15" customHeight="1">
      <c r="A48" s="35" t="s">
        <v>102</v>
      </c>
      <c r="B48" s="40" t="s">
        <v>49</v>
      </c>
      <c r="C48" s="33">
        <f>IF(C49=0,0,SUMPRODUCT(D48:D48,D49:D49)/C49)</f>
        <v>0</v>
      </c>
      <c r="D48" s="39">
        <v>0</v>
      </c>
    </row>
    <row r="49" spans="1:4" ht="15" customHeight="1">
      <c r="A49" s="35" t="s">
        <v>103</v>
      </c>
      <c r="B49" s="38" t="s">
        <v>78</v>
      </c>
      <c r="C49" s="33">
        <f>SUM(D49:D49)</f>
        <v>0</v>
      </c>
      <c r="D49" s="39">
        <v>0</v>
      </c>
    </row>
    <row r="50" spans="1:4" ht="15" customHeight="1">
      <c r="A50" s="35" t="s">
        <v>104</v>
      </c>
      <c r="B50" s="36" t="s">
        <v>105</v>
      </c>
      <c r="C50" s="33">
        <f>SUM(D50:D50)</f>
        <v>0</v>
      </c>
      <c r="D50" s="37">
        <f>D51*D53/1000</f>
        <v>0</v>
      </c>
    </row>
    <row r="51" spans="1:4" ht="15" customHeight="1">
      <c r="A51" s="35" t="s">
        <v>106</v>
      </c>
      <c r="B51" s="38" t="s">
        <v>47</v>
      </c>
      <c r="C51" s="33">
        <f>IF(C53&gt;0,1000*C50/C53,0)</f>
        <v>0</v>
      </c>
      <c r="D51" s="39">
        <v>0</v>
      </c>
    </row>
    <row r="52" spans="1:4" ht="15" customHeight="1">
      <c r="A52" s="35" t="s">
        <v>107</v>
      </c>
      <c r="B52" s="40" t="s">
        <v>49</v>
      </c>
      <c r="C52" s="33">
        <f>IF(C53=0,0,SUMPRODUCT(D52:D52,D53:D53)/C53)</f>
        <v>0</v>
      </c>
      <c r="D52" s="39">
        <v>0</v>
      </c>
    </row>
    <row r="53" spans="1:4" ht="15" customHeight="1">
      <c r="A53" s="35" t="s">
        <v>108</v>
      </c>
      <c r="B53" s="38" t="s">
        <v>78</v>
      </c>
      <c r="C53" s="33">
        <f>SUM(D53:D53)</f>
        <v>0</v>
      </c>
      <c r="D53" s="39">
        <v>0</v>
      </c>
    </row>
    <row r="54" spans="1:4" ht="15" customHeight="1">
      <c r="A54" s="35" t="s">
        <v>109</v>
      </c>
      <c r="B54" s="36" t="s">
        <v>110</v>
      </c>
      <c r="C54" s="33">
        <f>SUM(D54:D54)</f>
        <v>0</v>
      </c>
      <c r="D54" s="37">
        <f>D55*D57/1000</f>
        <v>0</v>
      </c>
    </row>
    <row r="55" spans="1:4" ht="15" customHeight="1">
      <c r="A55" s="35" t="s">
        <v>111</v>
      </c>
      <c r="B55" s="38" t="s">
        <v>47</v>
      </c>
      <c r="C55" s="33">
        <f>IF(C57&gt;0,1000*C54/C57,0)</f>
        <v>0</v>
      </c>
      <c r="D55" s="39">
        <v>0</v>
      </c>
    </row>
    <row r="56" spans="1:4" ht="15" customHeight="1">
      <c r="A56" s="35" t="s">
        <v>112</v>
      </c>
      <c r="B56" s="40" t="s">
        <v>49</v>
      </c>
      <c r="C56" s="33">
        <f>IF(C57=0,0,SUMPRODUCT(D56:D56,D57:D57)/C57)</f>
        <v>0</v>
      </c>
      <c r="D56" s="39">
        <v>0</v>
      </c>
    </row>
    <row r="57" spans="1:4" ht="15" customHeight="1">
      <c r="A57" s="35" t="s">
        <v>113</v>
      </c>
      <c r="B57" s="38" t="s">
        <v>78</v>
      </c>
      <c r="C57" s="33">
        <f>SUM(D57:D57)</f>
        <v>0</v>
      </c>
      <c r="D57" s="39">
        <v>0</v>
      </c>
    </row>
    <row r="58" spans="1:4" ht="15" customHeight="1">
      <c r="A58" s="35" t="s">
        <v>114</v>
      </c>
      <c r="B58" s="36" t="s">
        <v>115</v>
      </c>
      <c r="C58" s="33">
        <f>SUM(D58:D58)</f>
        <v>0</v>
      </c>
      <c r="D58" s="37">
        <f>D59*D61/1000</f>
        <v>0</v>
      </c>
    </row>
    <row r="59" spans="1:4" ht="15" customHeight="1">
      <c r="A59" s="35" t="s">
        <v>116</v>
      </c>
      <c r="B59" s="38" t="s">
        <v>47</v>
      </c>
      <c r="C59" s="33">
        <f>IF(C61&gt;0,1000*C58/C61,0)</f>
        <v>0</v>
      </c>
      <c r="D59" s="39">
        <v>0</v>
      </c>
    </row>
    <row r="60" spans="1:4" ht="15" customHeight="1">
      <c r="A60" s="35" t="s">
        <v>117</v>
      </c>
      <c r="B60" s="40" t="s">
        <v>49</v>
      </c>
      <c r="C60" s="33">
        <f>IF(C61=0,0,SUMPRODUCT(D60:D60,D61:D61)/C61)</f>
        <v>0</v>
      </c>
      <c r="D60" s="39">
        <v>0</v>
      </c>
    </row>
    <row r="61" spans="1:4" ht="15" customHeight="1">
      <c r="A61" s="35" t="s">
        <v>118</v>
      </c>
      <c r="B61" s="38" t="s">
        <v>78</v>
      </c>
      <c r="C61" s="33">
        <f>SUM(D61:D61)</f>
        <v>0</v>
      </c>
      <c r="D61" s="39">
        <v>0</v>
      </c>
    </row>
    <row r="62" spans="1:4" ht="15" customHeight="1">
      <c r="A62" s="35" t="s">
        <v>119</v>
      </c>
      <c r="B62" s="36" t="s">
        <v>120</v>
      </c>
      <c r="C62" s="33">
        <f>SUM(D62:D62)</f>
        <v>19976.573395812</v>
      </c>
      <c r="D62" s="37">
        <f>D63+D66+D69+D72+D75</f>
        <v>19976.573395812</v>
      </c>
    </row>
    <row r="63" spans="1:4" ht="15" customHeight="1">
      <c r="A63" s="35" t="s">
        <v>121</v>
      </c>
      <c r="B63" s="38" t="s">
        <v>122</v>
      </c>
      <c r="C63" s="33">
        <f>SUM(D63:D63)</f>
        <v>0</v>
      </c>
      <c r="D63" s="37">
        <f>D64*D65</f>
        <v>0</v>
      </c>
    </row>
    <row r="64" spans="1:4" ht="15" customHeight="1">
      <c r="A64" s="35" t="s">
        <v>123</v>
      </c>
      <c r="B64" s="41" t="s">
        <v>124</v>
      </c>
      <c r="C64" s="33">
        <f>IF(C65=0,0,C63/C65)</f>
        <v>0</v>
      </c>
      <c r="D64" s="39"/>
    </row>
    <row r="65" spans="1:4" ht="15" customHeight="1">
      <c r="A65" s="35" t="s">
        <v>125</v>
      </c>
      <c r="B65" s="41" t="s">
        <v>126</v>
      </c>
      <c r="C65" s="33">
        <f>SUM(D65:D65)</f>
        <v>0</v>
      </c>
      <c r="D65" s="39"/>
    </row>
    <row r="66" spans="1:4" ht="15" customHeight="1">
      <c r="A66" s="35" t="s">
        <v>127</v>
      </c>
      <c r="B66" s="38" t="s">
        <v>128</v>
      </c>
      <c r="C66" s="33">
        <f>SUM(D66:D66)</f>
        <v>0</v>
      </c>
      <c r="D66" s="37">
        <f>D67*D68</f>
        <v>0</v>
      </c>
    </row>
    <row r="67" spans="1:4" ht="15" customHeight="1">
      <c r="A67" s="35" t="s">
        <v>129</v>
      </c>
      <c r="B67" s="41" t="s">
        <v>124</v>
      </c>
      <c r="C67" s="33">
        <f>IF(C68=0,0,C66/C68)</f>
        <v>0</v>
      </c>
      <c r="D67" s="39"/>
    </row>
    <row r="68" spans="1:4" ht="15" customHeight="1">
      <c r="A68" s="35" t="s">
        <v>130</v>
      </c>
      <c r="B68" s="41" t="s">
        <v>126</v>
      </c>
      <c r="C68" s="33">
        <f>SUM(D68:D68)</f>
        <v>0</v>
      </c>
      <c r="D68" s="39"/>
    </row>
    <row r="69" spans="1:4" ht="15" customHeight="1">
      <c r="A69" s="35" t="s">
        <v>131</v>
      </c>
      <c r="B69" s="38" t="s">
        <v>132</v>
      </c>
      <c r="C69" s="33">
        <f>SUM(D69:D69)</f>
        <v>0</v>
      </c>
      <c r="D69" s="37">
        <f>D70*D71</f>
        <v>0</v>
      </c>
    </row>
    <row r="70" spans="1:4" ht="15" customHeight="1">
      <c r="A70" s="35" t="s">
        <v>133</v>
      </c>
      <c r="B70" s="41" t="s">
        <v>124</v>
      </c>
      <c r="C70" s="33">
        <f>IF(C71=0,0,C69/C71)</f>
        <v>0</v>
      </c>
      <c r="D70" s="39"/>
    </row>
    <row r="71" spans="1:4" ht="15" customHeight="1">
      <c r="A71" s="35" t="s">
        <v>134</v>
      </c>
      <c r="B71" s="41" t="s">
        <v>126</v>
      </c>
      <c r="C71" s="33">
        <f>SUM(D71:D71)</f>
        <v>0</v>
      </c>
      <c r="D71" s="39"/>
    </row>
    <row r="72" spans="1:4" ht="15" customHeight="1">
      <c r="A72" s="35" t="s">
        <v>135</v>
      </c>
      <c r="B72" s="38" t="s">
        <v>136</v>
      </c>
      <c r="C72" s="33">
        <f>SUM(D72:D72)</f>
        <v>19976.573395812</v>
      </c>
      <c r="D72" s="37">
        <f>D73*D74</f>
        <v>19976.573395812</v>
      </c>
    </row>
    <row r="73" spans="1:4" ht="15" customHeight="1">
      <c r="A73" s="35" t="s">
        <v>137</v>
      </c>
      <c r="B73" s="41" t="s">
        <v>124</v>
      </c>
      <c r="C73" s="33">
        <f>IF(C74=0,0,C72/C74)</f>
        <v>2.489619</v>
      </c>
      <c r="D73" s="60">
        <v>2.489619</v>
      </c>
    </row>
    <row r="74" spans="1:4" ht="15" customHeight="1">
      <c r="A74" s="35" t="s">
        <v>138</v>
      </c>
      <c r="B74" s="41" t="s">
        <v>126</v>
      </c>
      <c r="C74" s="33">
        <f>SUM(D74:D74)</f>
        <v>8023.948</v>
      </c>
      <c r="D74" s="61">
        <v>8023.948</v>
      </c>
    </row>
    <row r="75" spans="1:4" ht="15" customHeight="1">
      <c r="A75" s="35" t="s">
        <v>139</v>
      </c>
      <c r="B75" s="38" t="s">
        <v>140</v>
      </c>
      <c r="C75" s="33">
        <f>SUM(D75:D75)</f>
        <v>0</v>
      </c>
      <c r="D75" s="37">
        <f>D76*D77</f>
        <v>0</v>
      </c>
    </row>
    <row r="76" spans="1:4" ht="15" customHeight="1">
      <c r="A76" s="35" t="s">
        <v>141</v>
      </c>
      <c r="B76" s="41" t="s">
        <v>124</v>
      </c>
      <c r="C76" s="33">
        <f>IF(C77=0,0,C75/C77)</f>
        <v>0</v>
      </c>
      <c r="D76" s="39"/>
    </row>
    <row r="77" spans="1:4" ht="15" customHeight="1">
      <c r="A77" s="35" t="s">
        <v>142</v>
      </c>
      <c r="B77" s="41" t="s">
        <v>126</v>
      </c>
      <c r="C77" s="33">
        <f aca="true" t="shared" si="0" ref="C77:C111">SUM(D77:D77)</f>
        <v>0</v>
      </c>
      <c r="D77" s="39"/>
    </row>
    <row r="78" spans="1:4" ht="15" customHeight="1">
      <c r="A78" s="35" t="s">
        <v>143</v>
      </c>
      <c r="B78" s="36" t="s">
        <v>144</v>
      </c>
      <c r="C78" s="33">
        <f t="shared" si="0"/>
        <v>0</v>
      </c>
      <c r="D78" s="39"/>
    </row>
    <row r="79" spans="1:4" ht="15" customHeight="1">
      <c r="A79" s="31">
        <v>2</v>
      </c>
      <c r="B79" s="32" t="s">
        <v>145</v>
      </c>
      <c r="C79" s="33">
        <f t="shared" si="0"/>
        <v>3690.86837</v>
      </c>
      <c r="D79" s="74">
        <v>3690.86837</v>
      </c>
    </row>
    <row r="80" spans="1:4" ht="15" customHeight="1">
      <c r="A80" s="31">
        <v>3</v>
      </c>
      <c r="B80" s="32" t="s">
        <v>146</v>
      </c>
      <c r="C80" s="33">
        <f t="shared" si="0"/>
        <v>0</v>
      </c>
      <c r="D80" s="34">
        <f>SUM(D81:D84)</f>
        <v>0</v>
      </c>
    </row>
    <row r="81" spans="1:4" ht="15" customHeight="1">
      <c r="A81" s="35" t="s">
        <v>147</v>
      </c>
      <c r="B81" s="40" t="s">
        <v>148</v>
      </c>
      <c r="C81" s="33">
        <f t="shared" si="0"/>
        <v>0</v>
      </c>
      <c r="D81" s="39">
        <v>0</v>
      </c>
    </row>
    <row r="82" spans="1:4" ht="15" customHeight="1">
      <c r="A82" s="35" t="s">
        <v>149</v>
      </c>
      <c r="B82" s="40" t="s">
        <v>150</v>
      </c>
      <c r="C82" s="33">
        <f t="shared" si="0"/>
        <v>0</v>
      </c>
      <c r="D82" s="39">
        <v>0</v>
      </c>
    </row>
    <row r="83" spans="1:4" ht="15" customHeight="1">
      <c r="A83" s="35" t="s">
        <v>151</v>
      </c>
      <c r="B83" s="40" t="s">
        <v>152</v>
      </c>
      <c r="C83" s="33">
        <f t="shared" si="0"/>
        <v>0</v>
      </c>
      <c r="D83" s="39">
        <v>0</v>
      </c>
    </row>
    <row r="84" spans="1:4" ht="15" customHeight="1">
      <c r="A84" s="35" t="s">
        <v>153</v>
      </c>
      <c r="B84" s="40" t="s">
        <v>154</v>
      </c>
      <c r="C84" s="33">
        <f t="shared" si="0"/>
        <v>0</v>
      </c>
      <c r="D84" s="39">
        <v>0</v>
      </c>
    </row>
    <row r="85" spans="1:4" ht="15" customHeight="1">
      <c r="A85" s="31" t="s">
        <v>155</v>
      </c>
      <c r="B85" s="32" t="s">
        <v>156</v>
      </c>
      <c r="C85" s="33">
        <f t="shared" si="0"/>
        <v>0</v>
      </c>
      <c r="D85" s="39">
        <v>0</v>
      </c>
    </row>
    <row r="86" spans="1:4" ht="15" customHeight="1">
      <c r="A86" s="31" t="s">
        <v>157</v>
      </c>
      <c r="B86" s="32" t="s">
        <v>158</v>
      </c>
      <c r="C86" s="33">
        <f t="shared" si="0"/>
        <v>0</v>
      </c>
      <c r="D86" s="39">
        <v>0</v>
      </c>
    </row>
    <row r="87" spans="1:4" ht="15" customHeight="1">
      <c r="A87" s="31" t="s">
        <v>159</v>
      </c>
      <c r="B87" s="32" t="s">
        <v>160</v>
      </c>
      <c r="C87" s="33">
        <f t="shared" si="0"/>
        <v>22243.7304</v>
      </c>
      <c r="D87" s="34">
        <f>D88+D89+D90+D93</f>
        <v>22243.7304</v>
      </c>
    </row>
    <row r="88" spans="1:4" ht="16.5" customHeight="1">
      <c r="A88" s="35" t="s">
        <v>161</v>
      </c>
      <c r="B88" s="40" t="s">
        <v>162</v>
      </c>
      <c r="C88" s="33">
        <f t="shared" si="0"/>
        <v>3422.84734</v>
      </c>
      <c r="D88" s="60">
        <f>214.32543+3208.52191</f>
        <v>3422.84734</v>
      </c>
    </row>
    <row r="89" spans="1:4" ht="15" customHeight="1">
      <c r="A89" s="35" t="s">
        <v>163</v>
      </c>
      <c r="B89" s="40" t="s">
        <v>164</v>
      </c>
      <c r="C89" s="33">
        <f t="shared" si="0"/>
        <v>8706.68483</v>
      </c>
      <c r="D89" s="60">
        <f>355.40748+1783.07594+5744.82799+824.30342-0.93</f>
        <v>8706.68483</v>
      </c>
    </row>
    <row r="90" spans="1:4" ht="19.5" customHeight="1">
      <c r="A90" s="35" t="s">
        <v>165</v>
      </c>
      <c r="B90" s="40" t="s">
        <v>166</v>
      </c>
      <c r="C90" s="33">
        <f t="shared" si="0"/>
        <v>10114.19823</v>
      </c>
      <c r="D90" s="39">
        <f>D91+D92</f>
        <v>10114.19823</v>
      </c>
    </row>
    <row r="91" spans="1:4" ht="15" customHeight="1">
      <c r="A91" s="35" t="s">
        <v>167</v>
      </c>
      <c r="B91" s="42" t="s">
        <v>168</v>
      </c>
      <c r="C91" s="33">
        <f t="shared" si="0"/>
        <v>7995.41362</v>
      </c>
      <c r="D91" s="39">
        <f>822.18735+7173.22627</f>
        <v>7995.41362</v>
      </c>
    </row>
    <row r="92" spans="1:4" ht="12.75" customHeight="1">
      <c r="A92" s="35" t="s">
        <v>169</v>
      </c>
      <c r="B92" s="42" t="s">
        <v>170</v>
      </c>
      <c r="C92" s="33">
        <f t="shared" si="0"/>
        <v>2118.78461</v>
      </c>
      <c r="D92" s="39">
        <f>217.87965+1900.90496</f>
        <v>2118.78461</v>
      </c>
    </row>
    <row r="93" spans="1:4" ht="15" customHeight="1">
      <c r="A93" s="43" t="s">
        <v>171</v>
      </c>
      <c r="B93" s="44" t="s">
        <v>172</v>
      </c>
      <c r="C93" s="33">
        <f t="shared" si="0"/>
        <v>0</v>
      </c>
      <c r="D93" s="39"/>
    </row>
    <row r="94" spans="1:4" ht="15" customHeight="1">
      <c r="A94" s="43" t="s">
        <v>173</v>
      </c>
      <c r="B94" s="45" t="s">
        <v>174</v>
      </c>
      <c r="C94" s="33">
        <f t="shared" si="0"/>
        <v>0</v>
      </c>
      <c r="D94" s="39"/>
    </row>
    <row r="95" spans="1:4" ht="15" customHeight="1">
      <c r="A95" s="31" t="s">
        <v>175</v>
      </c>
      <c r="B95" s="32" t="s">
        <v>176</v>
      </c>
      <c r="C95" s="33">
        <f t="shared" si="0"/>
        <v>0</v>
      </c>
      <c r="D95" s="63"/>
    </row>
    <row r="96" spans="1:4" ht="15" customHeight="1">
      <c r="A96" s="31" t="s">
        <v>177</v>
      </c>
      <c r="B96" s="32" t="s">
        <v>178</v>
      </c>
      <c r="C96" s="33">
        <f t="shared" si="0"/>
        <v>2253.0172500000003</v>
      </c>
      <c r="D96" s="63">
        <f>164.655+30.153+1394.12979+211.54292+206.895+21.90993+137.72301+45.75725+40.25135</f>
        <v>2253.0172500000003</v>
      </c>
    </row>
    <row r="97" spans="1:4" ht="15" customHeight="1">
      <c r="A97" s="35" t="s">
        <v>179</v>
      </c>
      <c r="B97" s="40" t="s">
        <v>180</v>
      </c>
      <c r="C97" s="33">
        <f t="shared" si="0"/>
        <v>1563.02</v>
      </c>
      <c r="D97" s="52">
        <v>1563.02</v>
      </c>
    </row>
    <row r="98" spans="1:4" ht="15.75" customHeight="1">
      <c r="A98" s="35" t="s">
        <v>181</v>
      </c>
      <c r="B98" s="40" t="s">
        <v>182</v>
      </c>
      <c r="C98" s="33">
        <f t="shared" si="0"/>
        <v>414.2</v>
      </c>
      <c r="D98" s="65">
        <v>414.2</v>
      </c>
    </row>
    <row r="99" spans="1:4" ht="15" customHeight="1">
      <c r="A99" s="31" t="s">
        <v>183</v>
      </c>
      <c r="B99" s="32" t="s">
        <v>184</v>
      </c>
      <c r="C99" s="64">
        <f t="shared" si="0"/>
        <v>1540</v>
      </c>
      <c r="D99" s="66">
        <v>1540</v>
      </c>
    </row>
    <row r="100" spans="1:4" ht="15" customHeight="1">
      <c r="A100" s="35" t="s">
        <v>185</v>
      </c>
      <c r="B100" s="40" t="s">
        <v>186</v>
      </c>
      <c r="C100" s="64">
        <f t="shared" si="0"/>
        <v>0</v>
      </c>
      <c r="D100" s="76"/>
    </row>
    <row r="101" spans="1:4" ht="15" customHeight="1">
      <c r="A101" s="35" t="s">
        <v>187</v>
      </c>
      <c r="B101" s="40" t="s">
        <v>188</v>
      </c>
      <c r="C101" s="64">
        <f t="shared" si="0"/>
        <v>260</v>
      </c>
      <c r="D101" s="77">
        <v>260</v>
      </c>
    </row>
    <row r="102" spans="1:4" ht="15" customHeight="1">
      <c r="A102" s="35" t="s">
        <v>189</v>
      </c>
      <c r="B102" s="40" t="s">
        <v>190</v>
      </c>
      <c r="C102" s="64">
        <f t="shared" si="0"/>
        <v>0</v>
      </c>
      <c r="D102" s="77"/>
    </row>
    <row r="103" spans="1:4" ht="15" customHeight="1">
      <c r="A103" s="35" t="s">
        <v>191</v>
      </c>
      <c r="B103" s="40" t="s">
        <v>192</v>
      </c>
      <c r="C103" s="64">
        <f t="shared" si="0"/>
        <v>0</v>
      </c>
      <c r="D103" s="77"/>
    </row>
    <row r="104" spans="1:4" ht="13.5" customHeight="1">
      <c r="A104" s="35" t="s">
        <v>193</v>
      </c>
      <c r="B104" s="40" t="s">
        <v>194</v>
      </c>
      <c r="C104" s="64">
        <f t="shared" si="0"/>
        <v>12.67</v>
      </c>
      <c r="D104" s="77">
        <v>12.67</v>
      </c>
    </row>
    <row r="105" spans="1:4" ht="18.75" customHeight="1">
      <c r="A105" s="35" t="s">
        <v>195</v>
      </c>
      <c r="B105" s="40" t="s">
        <v>196</v>
      </c>
      <c r="C105" s="64">
        <f t="shared" si="0"/>
        <v>0</v>
      </c>
      <c r="D105" s="77"/>
    </row>
    <row r="106" spans="1:4" ht="28.5" customHeight="1">
      <c r="A106" s="35" t="s">
        <v>197</v>
      </c>
      <c r="B106" s="40" t="s">
        <v>198</v>
      </c>
      <c r="C106" s="64">
        <f t="shared" si="0"/>
        <v>0</v>
      </c>
      <c r="D106" s="77"/>
    </row>
    <row r="107" spans="1:4" ht="15" customHeight="1">
      <c r="A107" s="35" t="s">
        <v>199</v>
      </c>
      <c r="B107" s="46" t="s">
        <v>200</v>
      </c>
      <c r="C107" s="64">
        <f t="shared" si="0"/>
        <v>9.83</v>
      </c>
      <c r="D107" s="77">
        <v>9.83</v>
      </c>
    </row>
    <row r="108" spans="1:6" ht="30" customHeight="1">
      <c r="A108" s="35" t="s">
        <v>201</v>
      </c>
      <c r="B108" s="40" t="s">
        <v>202</v>
      </c>
      <c r="C108" s="64">
        <f t="shared" si="0"/>
        <v>0</v>
      </c>
      <c r="D108" s="77"/>
      <c r="F108" s="75"/>
    </row>
    <row r="109" spans="1:4" ht="13.5" customHeight="1">
      <c r="A109" s="35" t="s">
        <v>203</v>
      </c>
      <c r="B109" s="42" t="s">
        <v>204</v>
      </c>
      <c r="C109" s="64">
        <f t="shared" si="0"/>
        <v>0</v>
      </c>
      <c r="D109" s="68"/>
    </row>
    <row r="110" spans="1:4" ht="15" customHeight="1">
      <c r="A110" s="31" t="s">
        <v>205</v>
      </c>
      <c r="B110" s="32" t="s">
        <v>206</v>
      </c>
      <c r="C110" s="64">
        <f t="shared" si="0"/>
        <v>0</v>
      </c>
      <c r="D110" s="66">
        <f>D111+D114+D117+D120+D123</f>
        <v>0</v>
      </c>
    </row>
    <row r="111" spans="1:4" ht="15" customHeight="1">
      <c r="A111" s="35" t="s">
        <v>207</v>
      </c>
      <c r="B111" s="38" t="s">
        <v>122</v>
      </c>
      <c r="C111" s="64">
        <f t="shared" si="0"/>
        <v>0</v>
      </c>
      <c r="D111" s="69">
        <f>D112*D113</f>
        <v>0</v>
      </c>
    </row>
    <row r="112" spans="1:4" ht="15" customHeight="1">
      <c r="A112" s="35" t="s">
        <v>208</v>
      </c>
      <c r="B112" s="41" t="s">
        <v>124</v>
      </c>
      <c r="C112" s="64">
        <f>IF(C113=0,0,C111/C113)</f>
        <v>0</v>
      </c>
      <c r="D112" s="67"/>
    </row>
    <row r="113" spans="1:4" ht="15" customHeight="1">
      <c r="A113" s="35" t="s">
        <v>209</v>
      </c>
      <c r="B113" s="41" t="s">
        <v>126</v>
      </c>
      <c r="C113" s="64">
        <f>SUM(D113:D113)</f>
        <v>0</v>
      </c>
      <c r="D113" s="67"/>
    </row>
    <row r="114" spans="1:4" ht="15" customHeight="1">
      <c r="A114" s="35" t="s">
        <v>210</v>
      </c>
      <c r="B114" s="38" t="s">
        <v>128</v>
      </c>
      <c r="C114" s="64">
        <f>SUM(D114:D114)</f>
        <v>0</v>
      </c>
      <c r="D114" s="69">
        <f>D115*D116</f>
        <v>0</v>
      </c>
    </row>
    <row r="115" spans="1:4" ht="15" customHeight="1">
      <c r="A115" s="35" t="s">
        <v>211</v>
      </c>
      <c r="B115" s="41" t="s">
        <v>124</v>
      </c>
      <c r="C115" s="64">
        <f>IF(C116=0,0,C114/C116)</f>
        <v>0</v>
      </c>
      <c r="D115" s="67"/>
    </row>
    <row r="116" spans="1:4" ht="15" customHeight="1">
      <c r="A116" s="35" t="s">
        <v>212</v>
      </c>
      <c r="B116" s="41" t="s">
        <v>126</v>
      </c>
      <c r="C116" s="64">
        <f>SUM(D116:D116)</f>
        <v>0</v>
      </c>
      <c r="D116" s="67"/>
    </row>
    <row r="117" spans="1:4" ht="15" customHeight="1">
      <c r="A117" s="35" t="s">
        <v>213</v>
      </c>
      <c r="B117" s="38" t="s">
        <v>132</v>
      </c>
      <c r="C117" s="64">
        <f>SUM(D117:D117)</f>
        <v>0</v>
      </c>
      <c r="D117" s="69">
        <f>D118*D119</f>
        <v>0</v>
      </c>
    </row>
    <row r="118" spans="1:4" ht="15" customHeight="1">
      <c r="A118" s="35" t="s">
        <v>214</v>
      </c>
      <c r="B118" s="41" t="s">
        <v>124</v>
      </c>
      <c r="C118" s="64">
        <f>IF(C119=0,0,C117/C119)</f>
        <v>0</v>
      </c>
      <c r="D118" s="67"/>
    </row>
    <row r="119" spans="1:4" ht="15" customHeight="1">
      <c r="A119" s="35" t="s">
        <v>215</v>
      </c>
      <c r="B119" s="41" t="s">
        <v>126</v>
      </c>
      <c r="C119" s="64">
        <f>SUM(D119:D119)</f>
        <v>0</v>
      </c>
      <c r="D119" s="67"/>
    </row>
    <row r="120" spans="1:4" ht="15" customHeight="1">
      <c r="A120" s="35" t="s">
        <v>216</v>
      </c>
      <c r="B120" s="38" t="s">
        <v>136</v>
      </c>
      <c r="C120" s="64">
        <f>SUM(D120:D120)</f>
        <v>0</v>
      </c>
      <c r="D120" s="69">
        <f>D121*D122</f>
        <v>0</v>
      </c>
    </row>
    <row r="121" spans="1:4" ht="15" customHeight="1">
      <c r="A121" s="35" t="s">
        <v>217</v>
      </c>
      <c r="B121" s="41" t="s">
        <v>124</v>
      </c>
      <c r="C121" s="64">
        <f>IF(C122=0,0,C120/C122)</f>
        <v>0</v>
      </c>
      <c r="D121" s="67"/>
    </row>
    <row r="122" spans="1:4" ht="15" customHeight="1">
      <c r="A122" s="35" t="s">
        <v>218</v>
      </c>
      <c r="B122" s="41" t="s">
        <v>126</v>
      </c>
      <c r="C122" s="64">
        <f>SUM(D122:D122)</f>
        <v>0</v>
      </c>
      <c r="D122" s="67"/>
    </row>
    <row r="123" spans="1:4" ht="15" customHeight="1">
      <c r="A123" s="35" t="s">
        <v>219</v>
      </c>
      <c r="B123" s="38" t="s">
        <v>140</v>
      </c>
      <c r="C123" s="64">
        <f>SUM(D123:D123)</f>
        <v>0</v>
      </c>
      <c r="D123" s="69">
        <f>D124*D125</f>
        <v>0</v>
      </c>
    </row>
    <row r="124" spans="1:4" ht="15" customHeight="1">
      <c r="A124" s="35" t="s">
        <v>220</v>
      </c>
      <c r="B124" s="41" t="s">
        <v>124</v>
      </c>
      <c r="C124" s="64">
        <f>IF(C125=0,0,C123/C125)</f>
        <v>0</v>
      </c>
      <c r="D124" s="67"/>
    </row>
    <row r="125" spans="1:4" ht="15" customHeight="1">
      <c r="A125" s="35" t="s">
        <v>221</v>
      </c>
      <c r="B125" s="41" t="s">
        <v>126</v>
      </c>
      <c r="C125" s="64">
        <f aca="true" t="shared" si="1" ref="C125:C140">SUM(D125:D125)</f>
        <v>0</v>
      </c>
      <c r="D125" s="67"/>
    </row>
    <row r="126" spans="1:4" ht="15" customHeight="1">
      <c r="A126" s="31" t="s">
        <v>222</v>
      </c>
      <c r="B126" s="32" t="s">
        <v>223</v>
      </c>
      <c r="C126" s="64">
        <f t="shared" si="1"/>
        <v>0</v>
      </c>
      <c r="D126" s="70"/>
    </row>
    <row r="127" spans="1:4" ht="15" customHeight="1">
      <c r="A127" s="31" t="s">
        <v>224</v>
      </c>
      <c r="B127" s="32" t="s">
        <v>225</v>
      </c>
      <c r="C127" s="64">
        <f t="shared" si="1"/>
        <v>0</v>
      </c>
      <c r="D127" s="70"/>
    </row>
    <row r="128" spans="1:4" ht="15" customHeight="1">
      <c r="A128" s="31" t="s">
        <v>226</v>
      </c>
      <c r="B128" s="32" t="s">
        <v>227</v>
      </c>
      <c r="C128" s="64">
        <f>C8+C79+C80+C85+C86+C87+C95+C96+C99</f>
        <v>140290.731202362</v>
      </c>
      <c r="D128" s="71">
        <f>D8+D79+D80+D85+D86+D87+D95+D96+D99</f>
        <v>140290.731202362</v>
      </c>
    </row>
    <row r="129" spans="1:4" ht="15" customHeight="1">
      <c r="A129" s="31" t="s">
        <v>228</v>
      </c>
      <c r="B129" s="47" t="s">
        <v>229</v>
      </c>
      <c r="C129" s="64">
        <f t="shared" si="1"/>
        <v>0</v>
      </c>
      <c r="D129" s="66">
        <f>D130+D132+D133+D134+D135</f>
        <v>0</v>
      </c>
    </row>
    <row r="130" spans="1:4" ht="15" customHeight="1">
      <c r="A130" s="35" t="s">
        <v>230</v>
      </c>
      <c r="B130" s="48" t="s">
        <v>231</v>
      </c>
      <c r="C130" s="64">
        <f t="shared" si="1"/>
        <v>0</v>
      </c>
      <c r="D130" s="67"/>
    </row>
    <row r="131" spans="1:4" ht="15" customHeight="1">
      <c r="A131" s="35" t="s">
        <v>232</v>
      </c>
      <c r="B131" s="49" t="s">
        <v>233</v>
      </c>
      <c r="C131" s="64">
        <f t="shared" si="1"/>
        <v>0</v>
      </c>
      <c r="D131" s="67"/>
    </row>
    <row r="132" spans="1:4" ht="15" customHeight="1">
      <c r="A132" s="35" t="s">
        <v>234</v>
      </c>
      <c r="B132" s="48" t="s">
        <v>235</v>
      </c>
      <c r="C132" s="64">
        <f t="shared" si="1"/>
        <v>0</v>
      </c>
      <c r="D132" s="67"/>
    </row>
    <row r="133" spans="1:4" ht="15" customHeight="1">
      <c r="A133" s="35" t="s">
        <v>236</v>
      </c>
      <c r="B133" s="48" t="s">
        <v>237</v>
      </c>
      <c r="C133" s="64">
        <f t="shared" si="1"/>
        <v>0</v>
      </c>
      <c r="D133" s="67"/>
    </row>
    <row r="134" spans="1:4" ht="15" customHeight="1">
      <c r="A134" s="35" t="s">
        <v>238</v>
      </c>
      <c r="B134" s="48" t="s">
        <v>239</v>
      </c>
      <c r="C134" s="64">
        <f t="shared" si="1"/>
        <v>0</v>
      </c>
      <c r="D134" s="67"/>
    </row>
    <row r="135" spans="1:4" ht="15" customHeight="1">
      <c r="A135" s="35" t="s">
        <v>240</v>
      </c>
      <c r="B135" s="48" t="s">
        <v>241</v>
      </c>
      <c r="C135" s="64">
        <f t="shared" si="1"/>
        <v>0</v>
      </c>
      <c r="D135" s="67"/>
    </row>
    <row r="136" spans="1:4" ht="15" customHeight="1">
      <c r="A136" s="35" t="s">
        <v>242</v>
      </c>
      <c r="B136" s="49" t="s">
        <v>243</v>
      </c>
      <c r="C136" s="64">
        <f t="shared" si="1"/>
        <v>0</v>
      </c>
      <c r="D136" s="67"/>
    </row>
    <row r="137" spans="1:4" ht="15" customHeight="1">
      <c r="A137" s="35" t="s">
        <v>244</v>
      </c>
      <c r="B137" s="49" t="s">
        <v>245</v>
      </c>
      <c r="C137" s="64">
        <f t="shared" si="1"/>
        <v>0</v>
      </c>
      <c r="D137" s="67"/>
    </row>
    <row r="138" spans="1:4" ht="15" customHeight="1">
      <c r="A138" s="31" t="s">
        <v>246</v>
      </c>
      <c r="B138" s="50" t="s">
        <v>247</v>
      </c>
      <c r="C138" s="64">
        <f>C128+C130</f>
        <v>140290.731202362</v>
      </c>
      <c r="D138" s="66">
        <f>D129+D128</f>
        <v>140290.731202362</v>
      </c>
    </row>
    <row r="139" spans="1:4" ht="15" customHeight="1">
      <c r="A139" s="31" t="s">
        <v>248</v>
      </c>
      <c r="B139" s="50" t="s">
        <v>249</v>
      </c>
      <c r="C139" s="64">
        <f>C138*1.18</f>
        <v>165543.06281878715</v>
      </c>
      <c r="D139" s="66">
        <f>IF(D7="да",D138*1.18,D138)</f>
        <v>165543.06281878715</v>
      </c>
    </row>
    <row r="140" spans="1:4" ht="15" customHeight="1">
      <c r="A140" s="31" t="s">
        <v>250</v>
      </c>
      <c r="B140" s="32" t="s">
        <v>251</v>
      </c>
      <c r="C140" s="64">
        <f t="shared" si="1"/>
        <v>190292</v>
      </c>
      <c r="D140" s="66">
        <f>Баланс!E8+Баланс!P8-Баланс!K8</f>
        <v>190292</v>
      </c>
    </row>
    <row r="141" ht="15" customHeight="1">
      <c r="D141" s="72"/>
    </row>
    <row r="142" spans="3:4" ht="15" customHeight="1">
      <c r="C142" s="15"/>
      <c r="D142" s="73"/>
    </row>
    <row r="143" ht="15" customHeight="1"/>
    <row r="144" spans="1:4" s="51" customFormat="1" ht="15" customHeight="1">
      <c r="A144" s="87" t="s">
        <v>252</v>
      </c>
      <c r="B144" s="87"/>
      <c r="C144" s="87"/>
      <c r="D144" s="87"/>
    </row>
    <row r="145" ht="15" customHeight="1"/>
    <row r="146" ht="15" customHeight="1"/>
    <row r="147" ht="15" customHeight="1"/>
    <row r="148" ht="15" customHeight="1"/>
    <row r="149" ht="15" customHeight="1">
      <c r="C149" s="15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 selectLockedCells="1" selectUnlockedCells="1"/>
  <mergeCells count="8">
    <mergeCell ref="A144:D144"/>
    <mergeCell ref="A2:D2"/>
    <mergeCell ref="A3:C3"/>
    <mergeCell ref="A4:B4"/>
    <mergeCell ref="A5:A6"/>
    <mergeCell ref="B5:B6"/>
    <mergeCell ref="C5:C6"/>
    <mergeCell ref="D5:D6"/>
  </mergeCells>
  <dataValidations count="4">
    <dataValidation type="decimal" allowBlank="1" showErrorMessage="1" sqref="D110 D139:D140">
      <formula1>-999999999999999000000</formula1>
      <formula2>999999999999999000000</formula2>
    </dataValidation>
    <dataValidation type="decimal" operator="greaterThanOrEqual" allowBlank="1" showErrorMessage="1" errorTitle="Ошибка" error="Допускается ввод только неотрицательных значений!" sqref="D10:D12 D88:D98 D130:D137 D124:D127 D121:D122 D118:D119 D115:D116 D112:D113 D100:D109 D81:D86 D76:D79 D73:D74 D70:D71 D67:D68 D64:D65 D59:D61 D55:D57 D51:D53 D47:D49 D43:D45 D39:D41 D35:D37 D31:D33 D27:D29 D23:D25 D19:D21 D15:D17">
      <formula1>0</formula1>
    </dataValidation>
    <dataValidation type="decimal" allowBlank="1" showErrorMessage="1" sqref="D62 D129 D138 D123 D120 D117 D114 D111 D99 D87">
      <formula1>-999999999</formula1>
      <formula2>1000000000</formula2>
    </dataValidation>
    <dataValidation type="decimal" allowBlank="1" showErrorMessage="1" sqref="D8:D9 D80 D75 D72 D69 D66 D63 D58 D54 D50 D46 D42 D38 D34 D30 D26 D22 D18 D13:D14">
      <formula1>0</formula1>
      <formula2>1000000000</formula2>
    </dataValidation>
  </dataValidations>
  <printOptions/>
  <pageMargins left="0.7875" right="0.39375" top="0.39375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ENERGO</cp:lastModifiedBy>
  <cp:lastPrinted>2011-02-14T12:11:57Z</cp:lastPrinted>
  <dcterms:created xsi:type="dcterms:W3CDTF">2010-03-01T12:35:16Z</dcterms:created>
  <dcterms:modified xsi:type="dcterms:W3CDTF">2011-02-16T11:17:07Z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